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Dashboard" sheetId="3" state="visible" r:id="rId5"/>
    <sheet name="Clauses 4-10" sheetId="4" state="visible" r:id="rId6"/>
    <sheet name="Lists" sheetId="5" state="hidden" r:id="rId7"/>
  </sheets>
  <definedNames>
    <definedName function="false" hidden="false" localSheetId="3" name="_xlnm.Print_Titles" vbProcedure="false">'Clauses 4-10'!$1:$3</definedName>
    <definedName function="false" hidden="false" localSheetId="0" name="_xlnm.Print_Area" vbProcedure="false">Cover!$A$1:$G$34</definedName>
    <definedName function="false" hidden="false" localSheetId="2" name="_xlnm.Print_Area" vbProcedure="false">Dashboard!$A$1:$H$31</definedName>
    <definedName function="false" hidden="false" localSheetId="1" name="_xlnm.Print_Area" vbProcedure="false">Instructions!$A$1:$G$43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<sst xmlns="http://schemas.openxmlformats.org/spreadsheetml/2006/main" count="308" uniqueCount="251">
  <si>
    <t xml:space="preserve">RISK PROFESSIONALS</t>
  </si>
  <si>
    <t xml:space="preserve">Governance  ·  Risk  ·  Compliance</t>
  </si>
  <si>
    <t xml:space="preserve">www.riskprofs.com</t>
  </si>
  <si>
    <t xml:space="preserve">ISO 14001:2026</t>
  </si>
  <si>
    <t xml:space="preserve">Environmental Management System</t>
  </si>
  <si>
    <t xml:space="preserve">Compliance Self-Assessment Tool</t>
  </si>
  <si>
    <t xml:space="preserve">A structured, maturity-based self-assessment covering all management system requirements of ISO 14001:2026 (fourth edition), Clauses 4 to 10, including environmental aspects, compliance obligations, life cycle perspective and emergency preparedness. Use it to establish your current position, identify gaps and prioritise your path to conformance and certification.</t>
  </si>
  <si>
    <t xml:space="preserve">DOCUMENT CONTROL</t>
  </si>
  <si>
    <t xml:space="preserve">Document title</t>
  </si>
  <si>
    <t xml:space="preserve">ISO 14001:2026 Environmental Management System – Compliance Self-Assessment</t>
  </si>
  <si>
    <t xml:space="preserve">Reference</t>
  </si>
  <si>
    <t xml:space="preserve">RP-FREE-14001-SA-01</t>
  </si>
  <si>
    <t xml:space="preserve">Version</t>
  </si>
  <si>
    <t xml:space="preserve">1.0</t>
  </si>
  <si>
    <t xml:space="preserve">Issue date</t>
  </si>
  <si>
    <t xml:space="preserve">Complete on use</t>
  </si>
  <si>
    <t xml:space="preserve">Owner / author</t>
  </si>
  <si>
    <t xml:space="preserve">Risk Professionals</t>
  </si>
  <si>
    <t xml:space="preserve">Classification</t>
  </si>
  <si>
    <t xml:space="preserve">Public – free resource</t>
  </si>
  <si>
    <t xml:space="preserve">Organisation being assessed</t>
  </si>
  <si>
    <t xml:space="preserve">Enter organisation name</t>
  </si>
  <si>
    <t xml:space="preserve">COPYRIGHT &amp; INTELLECTUAL PROPERTY</t>
  </si>
  <si>
    <t xml:space="preserve">© 2026 Risk Professionals Pty Ltd (RiskProfs). All rights reserved.</t>
  </si>
  <si>
    <t xml:space="preserve">This self-assessment tool, including its structure, wording, maturity scoring model, formatting and accompanying guidance, is the intellectual property of Risk Professionals Pty Ltd and is protected by copyright. It is provided free of charge for your organisation's own internal use in assessing its conformance with ISO 14001:2026.</t>
  </si>
  <si>
    <t xml:space="preserve">You may use and reproduce this tool for that internal purpose. You may not sell, sub-licence, rent, rebrand or distribute it or any derivative of it, in whole or in part, for commercial gain, nor remove any RiskProfs branding or copyright notice, without the prior written consent of Risk Professionals.</t>
  </si>
  <si>
    <t xml:space="preserve">Standard references: ISO 14001:2026 clause references are paraphrased and summarised for assessment convenience. They do not reproduce the text of the standard and are not a substitute for it. The official standard is © ISO and must be obtained from ISO or an authorised reseller.</t>
  </si>
  <si>
    <t xml:space="preserve">Disclaimer: This tool provides general information, not legal, regulatory or certification advice. Completing it does not confer certification or guarantee conformance; certification can only be granted by an accredited certification body.</t>
  </si>
  <si>
    <t xml:space="preserve">How to use this self-assessment</t>
  </si>
  <si>
    <t xml:space="preserve">ISO 14001:2026  ·  Information &amp; Instructions</t>
  </si>
  <si>
    <t xml:space="preserve">1.  About this tool</t>
  </si>
  <si>
    <t xml:space="preserve">This workbook helps your organisation assess how well its Environmental Management System (EMS) meets ISO 14001:2026, the fourth edition of the standard. It is a starting point for gap analysis, internal review and certification readiness, and is offered as a free resource by Risk Professionals. Work through each requirement honestly; the value comes from an accurate picture of where you stand today.</t>
  </si>
  <si>
    <t xml:space="preserve">The assessment is contained in the 'Clauses 4-10' sheet, covering every management system requirement including the planning and operational controls of Clauses 6 and 8. The 'Dashboard' sheet summarises your results automatically as you complete the assessment.</t>
  </si>
  <si>
    <t xml:space="preserve">2.  How to complete it</t>
  </si>
  <si>
    <t xml:space="preserve">For each item, read the requirement and the 'What to look for' guidance, then record your position in the shaded input columns. Each item carries two independent assessments: a Compliance Status (are you meeting the requirement?) and a Maturity Level (how embedded and repeatable is the approach?). They are rated separately, because an organisation can be compliant on paper yet immature in practice, or maturing but not yet compliant. Only the shaded columns need your input; the calculated columns update on their own.</t>
  </si>
  <si>
    <t xml:space="preserve">Input column</t>
  </si>
  <si>
    <t xml:space="preserve">What to enter</t>
  </si>
  <si>
    <t xml:space="preserve">Compliance Status</t>
  </si>
  <si>
    <t xml:space="preserve">Select how well the requirement is currently met: Fully, Largely, Partially or Non-Conformant (see the compliance scale below). Leave blank until assessed.</t>
  </si>
  <si>
    <t xml:space="preserve">Maturity Level</t>
  </si>
  <si>
    <t xml:space="preserve">Separately, select a maturity level from 0 to 4 for how established and repeatable the approach is (see the maturity scale below).</t>
  </si>
  <si>
    <t xml:space="preserve">Evidence / Reference</t>
  </si>
  <si>
    <t xml:space="preserve">Note the policy, procedure, record or system that demonstrates the requirement.</t>
  </si>
  <si>
    <t xml:space="preserve">Gap / Action Required</t>
  </si>
  <si>
    <t xml:space="preserve">Describe what is missing and the action needed to close the gap.</t>
  </si>
  <si>
    <t xml:space="preserve">Owner</t>
  </si>
  <si>
    <t xml:space="preserve">Name the person or role accountable for the action.</t>
  </si>
  <si>
    <t xml:space="preserve">Target Date</t>
  </si>
  <si>
    <t xml:space="preserve">Enter the date by which the action is due.</t>
  </si>
  <si>
    <t xml:space="preserve">3.  Compliance scale</t>
  </si>
  <si>
    <t xml:space="preserve">Compliance is your judgement of how well the requirement is currently met. It is scored independently of maturity and drives the compliance figures on the dashboard.</t>
  </si>
  <si>
    <t xml:space="preserve">Status</t>
  </si>
  <si>
    <t xml:space="preserve">What it means</t>
  </si>
  <si>
    <t xml:space="preserve">Score</t>
  </si>
  <si>
    <t xml:space="preserve">Fully Conformant</t>
  </si>
  <si>
    <t xml:space="preserve">The requirement is fully met, with no gaps.</t>
  </si>
  <si>
    <t xml:space="preserve">Largely Conformant</t>
  </si>
  <si>
    <t xml:space="preserve">The requirement is met in most respects, with only minor gaps.</t>
  </si>
  <si>
    <t xml:space="preserve">Partially Conformant</t>
  </si>
  <si>
    <t xml:space="preserve">The requirement is partly met; significant gaps remain.</t>
  </si>
  <si>
    <t xml:space="preserve">Non-Conformant</t>
  </si>
  <si>
    <t xml:space="preserve">The requirement is not met.</t>
  </si>
  <si>
    <t xml:space="preserve">An item with no compliance status is shown as 'Not Started' and counts as zero until you assess it.</t>
  </si>
  <si>
    <t xml:space="preserve">4.  Maturity scale</t>
  </si>
  <si>
    <t xml:space="preserve">Maturity is a separate judgement of how established, documented and repeatable the approach is, regardless of current compliance. It drives the average maturity figures on the dashboard, so apply it consistently.</t>
  </si>
  <si>
    <t xml:space="preserve">Level</t>
  </si>
  <si>
    <t xml:space="preserve">Stage</t>
  </si>
  <si>
    <t xml:space="preserve">Not Implemented</t>
  </si>
  <si>
    <t xml:space="preserve">The requirement is not addressed. No activity, evidence or awareness in place.</t>
  </si>
  <si>
    <t xml:space="preserve">Initial / Ad hoc</t>
  </si>
  <si>
    <t xml:space="preserve">Activity is informal, inconsistent or reactive. Little or no documentation exists.</t>
  </si>
  <si>
    <t xml:space="preserve">Defined</t>
  </si>
  <si>
    <t xml:space="preserve">An approach is documented and approved, and is partially implemented across the scope.</t>
  </si>
  <si>
    <t xml:space="preserve">Implemented</t>
  </si>
  <si>
    <t xml:space="preserve">The approach is fully implemented and operating consistently across the defined scope.</t>
  </si>
  <si>
    <t xml:space="preserve">Optimised</t>
  </si>
  <si>
    <t xml:space="preserve">The approach is implemented, measured and continually improved based on performance data.</t>
  </si>
  <si>
    <t xml:space="preserve">5.  Reading the dashboard</t>
  </si>
  <si>
    <t xml:space="preserve">The dashboard updates automatically. The tiles show your overall compliance, average maturity and assessment progress. The section table breaks results down by clause, showing average maturity and compliance side by side with a red / amber / green band. Separate distribution tables show how your compliance statuses and maturity levels are spread.</t>
  </si>
  <si>
    <t xml:space="preserve">Suggested reading: below 50% (red) indicates significant gaps and foundational work; 50-79% (amber) indicates partial implementation with defined actions to close; 80% and above (green) indicates a largely conformant, well-embedded system approaching certification readiness.</t>
  </si>
  <si>
    <t xml:space="preserve">6.  Need help getting to certification?</t>
  </si>
  <si>
    <t xml:space="preserve">Risk Professionals provides ISO 14001 implementation toolkits, gap assessments, internal audits and virtual executive support to take you from this self-assessment to certification. Visit www.riskprofs.com or get in touch to discuss your programme.</t>
  </si>
  <si>
    <t xml:space="preserve">© 2026 Risk Professionals Pty Ltd (RiskProfs). Free resource — internal use only. See the Cover sheet for full copyright and IP terms.</t>
  </si>
  <si>
    <t xml:space="preserve">ISO 14001:2026  ·  Conformance Dashboard</t>
  </si>
  <si>
    <t xml:space="preserve">Live summary — updates automatically as you complete the assessment sheets.</t>
  </si>
  <si>
    <t xml:space="preserve">OVERALL COMPLIANCE</t>
  </si>
  <si>
    <t xml:space="preserve">AVERAGE MATURITY</t>
  </si>
  <si>
    <t xml:space="preserve">ASSESSMENT PROGRESS</t>
  </si>
  <si>
    <t xml:space="preserve">Mean compliance across items</t>
  </si>
  <si>
    <t xml:space="preserve">Mean maturity level (0 to 4)</t>
  </si>
  <si>
    <t xml:space="preserve">Compliance rated so far</t>
  </si>
  <si>
    <t xml:space="preserve">FULLY CONFORMANT</t>
  </si>
  <si>
    <t xml:space="preserve">OPEN GAPS</t>
  </si>
  <si>
    <t xml:space="preserve">NOT STARTED</t>
  </si>
  <si>
    <t xml:space="preserve">Compliance status: fully</t>
  </si>
  <si>
    <t xml:space="preserve">Non-conformant or partial</t>
  </si>
  <si>
    <t xml:space="preserve">Clauses not yet rated</t>
  </si>
  <si>
    <t xml:space="preserve">PERFORMANCE BY SECTION</t>
  </si>
  <si>
    <t xml:space="preserve">Section</t>
  </si>
  <si>
    <t xml:space="preserve">Items</t>
  </si>
  <si>
    <t xml:space="preserve">Assessed</t>
  </si>
  <si>
    <t xml:space="preserve">Avg Maturity</t>
  </si>
  <si>
    <t xml:space="preserve">Compliance</t>
  </si>
  <si>
    <t xml:space="preserve">4  Context of the organisation</t>
  </si>
  <si>
    <t xml:space="preserve">5  Leadership</t>
  </si>
  <si>
    <t xml:space="preserve">6  Planning</t>
  </si>
  <si>
    <t xml:space="preserve">7  Support</t>
  </si>
  <si>
    <t xml:space="preserve">8  Operation</t>
  </si>
  <si>
    <t xml:space="preserve">9  Performance evaluation</t>
  </si>
  <si>
    <t xml:space="preserve">10  Improvement</t>
  </si>
  <si>
    <t xml:space="preserve">TOTAL — All requirements</t>
  </si>
  <si>
    <t xml:space="preserve">COMPLIANCE DISTRIBUTION</t>
  </si>
  <si>
    <t xml:space="preserve">MATURITY DISTRIBUTION</t>
  </si>
  <si>
    <t xml:space="preserve">Rating</t>
  </si>
  <si>
    <t xml:space="preserve">Count</t>
  </si>
  <si>
    <t xml:space="preserve">Share</t>
  </si>
  <si>
    <t xml:space="preserve">Maturity level</t>
  </si>
  <si>
    <t xml:space="preserve">0 – Not Implemented</t>
  </si>
  <si>
    <t xml:space="preserve">1 – Initial / Ad hoc</t>
  </si>
  <si>
    <t xml:space="preserve">2 – Defined</t>
  </si>
  <si>
    <t xml:space="preserve">3 – Implemented</t>
  </si>
  <si>
    <t xml:space="preserve">Not Started</t>
  </si>
  <si>
    <t xml:space="preserve">4 – Optimised</t>
  </si>
  <si>
    <t xml:space="preserve">© 2026 Risk Professionals Pty Ltd (RiskProfs) · www.riskprofs.com · Free resource — internal use only.</t>
  </si>
  <si>
    <t xml:space="preserve">ISO 14001:2026  ·  Clauses 4 to 10 — Management System Requirements</t>
  </si>
  <si>
    <t xml:space="preserve">All clauses are mandatory. For each, select a Compliance Status and a Maturity Level (two independent assessments); Maturity Stage and Compliance % are calculated.</t>
  </si>
  <si>
    <t xml:space="preserve">Ref</t>
  </si>
  <si>
    <t xml:space="preserve">Clause / Requirement</t>
  </si>
  <si>
    <t xml:space="preserve">What to look for</t>
  </si>
  <si>
    <t xml:space="preserve">Maturity
Level</t>
  </si>
  <si>
    <t xml:space="preserve">Maturity Stage</t>
  </si>
  <si>
    <t xml:space="preserve">Compliance %</t>
  </si>
  <si>
    <t xml:space="preserve">4.1</t>
  </si>
  <si>
    <t xml:space="preserve">Understanding the organisation and its context</t>
  </si>
  <si>
    <t xml:space="preserve">Determine external and internal issues relevant to the organisation's purpose that affect the ability of the EMS to achieve its intended outcomes, including environmental conditions (such as climate change) affected by or capable of affecting the organisation.</t>
  </si>
  <si>
    <t xml:space="preserve">4</t>
  </si>
  <si>
    <t xml:space="preserve">4.2</t>
  </si>
  <si>
    <t xml:space="preserve">Understanding the needs and expectations of interested parties</t>
  </si>
  <si>
    <t xml:space="preserve">Determine the interested parties relevant to the EMS, their relevant needs and expectations (requirements), and which of these become compliance obligations.</t>
  </si>
  <si>
    <t xml:space="preserve">4.3</t>
  </si>
  <si>
    <t xml:space="preserve">Determining the scope of the environmental management system</t>
  </si>
  <si>
    <t xml:space="preserve">Determine the boundaries and applicability of the EMS considering the issues, compliance obligations, organisational units, activities, products and services, and authority and ability to exercise control and influence; keep the scope as documented information.</t>
  </si>
  <si>
    <t xml:space="preserve">4.4</t>
  </si>
  <si>
    <t xml:space="preserve">Environmental management system</t>
  </si>
  <si>
    <t xml:space="preserve">Establish, implement, maintain and continually improve the EMS, including the processes needed and their interactions, to achieve the intended outcomes and enhance environmental performance.</t>
  </si>
  <si>
    <t xml:space="preserve">5.1</t>
  </si>
  <si>
    <t xml:space="preserve">Leadership and commitment</t>
  </si>
  <si>
    <t xml:space="preserve">Top management demonstrates leadership and commitment by taking accountability for EMS effectiveness, ensuring the policy and objectives are set and compatible with strategy, integrating requirements, providing resources and promoting continual improvement.</t>
  </si>
  <si>
    <t xml:space="preserve">5</t>
  </si>
  <si>
    <t xml:space="preserve">5.2</t>
  </si>
  <si>
    <t xml:space="preserve">Environmental policy</t>
  </si>
  <si>
    <t xml:space="preserve">Establish an environmental policy that is appropriate to the organisation and includes commitments to protect the environment (including prevention of pollution), fulfil compliance obligations and continually improve the EMS; documented, communicated and available.</t>
  </si>
  <si>
    <t xml:space="preserve">5.3</t>
  </si>
  <si>
    <t xml:space="preserve">Roles, responsibilities and authorities</t>
  </si>
  <si>
    <t xml:space="preserve">Assign and communicate responsibilities and authorities for relevant roles, including ensuring the EMS conforms to the standard and reporting on its performance to top management.</t>
  </si>
  <si>
    <t xml:space="preserve">6.1.1</t>
  </si>
  <si>
    <t xml:space="preserve">Actions to address risks and opportunities – General</t>
  </si>
  <si>
    <t xml:space="preserve">Establish, implement and maintain the processes needed to meet the planning requirements, determining the risks and opportunities related to environmental aspects, compliance obligations and other issues, and maintaining documented information.</t>
  </si>
  <si>
    <t xml:space="preserve">6</t>
  </si>
  <si>
    <t xml:space="preserve">6.1.2</t>
  </si>
  <si>
    <t xml:space="preserve">Environmental aspects</t>
  </si>
  <si>
    <t xml:space="preserve">Determine the environmental aspects of activities, products and services it can control and influence, and their associated impacts, considering a life cycle perspective; determine significant aspects using criteria; maintain documented information.</t>
  </si>
  <si>
    <t xml:space="preserve">6.1.3</t>
  </si>
  <si>
    <t xml:space="preserve">Compliance obligations</t>
  </si>
  <si>
    <t xml:space="preserve">Determine and have access to the compliance obligations related to its environmental aspects, determine how they apply, and take them into account when establishing, implementing, maintaining and continually improving the EMS.</t>
  </si>
  <si>
    <t xml:space="preserve">6.1.4</t>
  </si>
  <si>
    <t xml:space="preserve">Risks and opportunities</t>
  </si>
  <si>
    <t xml:space="preserve">Considering the issues (4.1), requirements (4.2), scope, environmental aspects and compliance obligations, determine the risks and opportunities that need to be addressed to assure the EMS achieves its intended outcomes, prevent or reduce undesired effects (including external conditions affecting the organisation) and achieve continual improvement.</t>
  </si>
  <si>
    <t xml:space="preserve">6.1.5</t>
  </si>
  <si>
    <t xml:space="preserve">Planning action</t>
  </si>
  <si>
    <t xml:space="preserve">Plan to take actions to address significant environmental aspects, compliance obligations, and risks and opportunities, and how to integrate and implement the actions into EMS or other business processes and evaluate their effectiveness.</t>
  </si>
  <si>
    <t xml:space="preserve">6.2.1</t>
  </si>
  <si>
    <t xml:space="preserve">Environmental objectives</t>
  </si>
  <si>
    <t xml:space="preserve">Establish environmental objectives at relevant functions and levels, consistent with the policy and taking account of significant aspects, compliance obligations and risks and opportunities; objectives are measurable (if practicable), monitored, communicated and updated.</t>
  </si>
  <si>
    <t xml:space="preserve">6.2.2</t>
  </si>
  <si>
    <t xml:space="preserve">Planning actions to achieve environmental objectives</t>
  </si>
  <si>
    <t xml:space="preserve">Determine what will be done to achieve environmental objectives, the resources required, who is responsible, when it will be completed, how results will be evaluated (including indicators), and how actions integrate into business processes.</t>
  </si>
  <si>
    <t xml:space="preserve">6.3</t>
  </si>
  <si>
    <t xml:space="preserve">Planning of changes</t>
  </si>
  <si>
    <t xml:space="preserve">When the organisation determines the need for changes that affect or can affect the EMS, the changes are carried out in a planned manner and managed to ensure the intended outcomes continue to be achieved.</t>
  </si>
  <si>
    <t xml:space="preserve">7.1</t>
  </si>
  <si>
    <t xml:space="preserve">Resources</t>
  </si>
  <si>
    <t xml:space="preserve">Determine and provide the resources needed for the establishment, implementation, maintenance and continual improvement of the EMS.</t>
  </si>
  <si>
    <t xml:space="preserve">7</t>
  </si>
  <si>
    <t xml:space="preserve">7.2</t>
  </si>
  <si>
    <t xml:space="preserve">Competence</t>
  </si>
  <si>
    <t xml:space="preserve">Determine the necessary competence of persons whose work affects environmental performance and the ability to fulfil compliance obligations, ensure competence, take action where needed and retain evidence.</t>
  </si>
  <si>
    <t xml:space="preserve">7.3</t>
  </si>
  <si>
    <t xml:space="preserve">Awareness</t>
  </si>
  <si>
    <t xml:space="preserve">Ensure persons doing work under the organisation's control are aware of the environmental policy, significant aspects and related impacts, their contribution to the EMS and the implications of not conforming, including compliance obligations.</t>
  </si>
  <si>
    <t xml:space="preserve">7.4.1</t>
  </si>
  <si>
    <t xml:space="preserve">Communication – General</t>
  </si>
  <si>
    <t xml:space="preserve">Establish, implement and maintain the processes needed for the internal and external communications relevant to the EMS, including what, when, with whom and how, taking compliance obligations into account and ensuring consistent and reliable information.</t>
  </si>
  <si>
    <t xml:space="preserve">7.4.2</t>
  </si>
  <si>
    <t xml:space="preserve">Internal communication</t>
  </si>
  <si>
    <t xml:space="preserve">Internally communicate information relevant to the EMS among the various levels and functions, including changes, and ensure processes enable persons doing work to contribute to continual improvement.</t>
  </si>
  <si>
    <t xml:space="preserve">7.4.3</t>
  </si>
  <si>
    <t xml:space="preserve">External communication</t>
  </si>
  <si>
    <t xml:space="preserve">Externally communicate information relevant to the EMS as established by the organisation's communication processes and as required by its compliance obligations.</t>
  </si>
  <si>
    <t xml:space="preserve">7.5.1</t>
  </si>
  <si>
    <t xml:space="preserve">Documented information – General</t>
  </si>
  <si>
    <t xml:space="preserve">The EMS includes the documented information required by the standard and that determined by the organisation as necessary for effectiveness.</t>
  </si>
  <si>
    <t xml:space="preserve">7.5.2</t>
  </si>
  <si>
    <t xml:space="preserve">Creating and updating documented information</t>
  </si>
  <si>
    <t xml:space="preserve">When creating and updating documented information, ensure appropriate identification, format and media, and review and approval for suitability and adequacy.</t>
  </si>
  <si>
    <t xml:space="preserve">7.5.3</t>
  </si>
  <si>
    <t xml:space="preserve">Control of documented information</t>
  </si>
  <si>
    <t xml:space="preserve">Control documented information so it is available and protected where needed, addressing distribution, access, storage, version control, retention and disposition, including documents of external origin.</t>
  </si>
  <si>
    <t xml:space="preserve">8.1</t>
  </si>
  <si>
    <t xml:space="preserve">Operational planning and control</t>
  </si>
  <si>
    <t xml:space="preserve">Establish, implement, control and maintain the processes needed to meet EMS requirements and the clause 6 actions by setting operating criteria and controlling processes; control planned changes and review unintended changes; control outsourced processes; apply a life cycle perspective and communicate relevant environmental requirements to external providers.</t>
  </si>
  <si>
    <t xml:space="preserve">8</t>
  </si>
  <si>
    <t xml:space="preserve">8.2</t>
  </si>
  <si>
    <t xml:space="preserve">Emergency preparedness and response</t>
  </si>
  <si>
    <t xml:space="preserve">Establish, implement and maintain the processes needed to prepare for and respond to potential emergency situations identified in planning, including planned actions to prevent or mitigate adverse environmental impacts, periodic testing, review and revision, and provision of relevant information and training to interested parties.</t>
  </si>
  <si>
    <t xml:space="preserve">9.1.1</t>
  </si>
  <si>
    <t xml:space="preserve">Monitoring, measurement, analysis and evaluation – General</t>
  </si>
  <si>
    <t xml:space="preserve">Determine what needs to be monitored and measured, the methods, criteria and when, to evaluate environmental performance and the effectiveness of the EMS; ensure calibrated/verified equipment and retain documented evidence.</t>
  </si>
  <si>
    <t xml:space="preserve">9</t>
  </si>
  <si>
    <t xml:space="preserve">9.1.2</t>
  </si>
  <si>
    <t xml:space="preserve">Evaluation of compliance</t>
  </si>
  <si>
    <t xml:space="preserve">Establish, implement and maintain the processes needed to evaluate fulfilment of compliance obligations, determining frequency and methods, taking action as needed and maintaining knowledge and understanding of compliance status.</t>
  </si>
  <si>
    <t xml:space="preserve">9.2.1</t>
  </si>
  <si>
    <t xml:space="preserve">Internal audit – General</t>
  </si>
  <si>
    <t xml:space="preserve">Conduct internal audits at planned intervals to determine whether the EMS conforms to the organisation's own requirements and the standard and is effectively implemented and maintained.</t>
  </si>
  <si>
    <t xml:space="preserve">9.2.2</t>
  </si>
  <si>
    <t xml:space="preserve">Internal audit programme</t>
  </si>
  <si>
    <t xml:space="preserve">Establish, implement and maintain an audit programme; define criteria and scope for each audit; select objective auditors; report results to relevant management; and retain documented evidence.</t>
  </si>
  <si>
    <t xml:space="preserve">9.3.1</t>
  </si>
  <si>
    <t xml:space="preserve">Management review – General</t>
  </si>
  <si>
    <t xml:space="preserve">Top management reviews the EMS at planned intervals to ensure its continuing suitability, adequacy and effectiveness.</t>
  </si>
  <si>
    <t xml:space="preserve">9.3.2</t>
  </si>
  <si>
    <t xml:space="preserve">Management review inputs</t>
  </si>
  <si>
    <t xml:space="preserve">The review considers previous actions, changes in issues, compliance obligations, significant aspects, risks and opportunities, the extent to which objectives are met, performance information (nonconformities, monitoring, audit results, compliance evaluation), resources, interested-party communications and improvement opportunities.</t>
  </si>
  <si>
    <t xml:space="preserve">9.3.3</t>
  </si>
  <si>
    <t xml:space="preserve">Management review results</t>
  </si>
  <si>
    <t xml:space="preserve">The outputs include conclusions on continuing suitability, adequacy and effectiveness, improvement decisions, any need for changes and resources, and implications for strategic direction; retain documented information as evidence.</t>
  </si>
  <si>
    <t xml:space="preserve">10.1</t>
  </si>
  <si>
    <t xml:space="preserve">Continual improvement</t>
  </si>
  <si>
    <t xml:space="preserve">Continually improve the suitability, adequacy and effectiveness of the EMS to enhance environmental performance by determining opportunities for improvement and implementing necessary actions to achieve the intended outcomes.</t>
  </si>
  <si>
    <t xml:space="preserve">10</t>
  </si>
  <si>
    <t xml:space="preserve">10.2</t>
  </si>
  <si>
    <t xml:space="preserve">Nonconformity and corrective action</t>
  </si>
  <si>
    <t xml:space="preserve">React to nonconformities, evaluate the need to eliminate causes (including whether similar nonconformities exist or could occur), implement corrective action appropriate to the significance of the effects, review effectiveness and make changes to the EMS if necessary; retain documented information.</t>
  </si>
  <si>
    <t xml:space="preserve">MaturityLevel</t>
  </si>
  <si>
    <t xml:space="preserve">MaturityName</t>
  </si>
  <si>
    <t xml:space="preserve">ComplianceStatus</t>
  </si>
  <si>
    <t xml:space="preserve">ComplianceScore</t>
  </si>
  <si>
    <t xml:space="preserve">Applicability</t>
  </si>
  <si>
    <t xml:space="preserve">Applicable</t>
  </si>
  <si>
    <t xml:space="preserve">Not Applicable</t>
  </si>
</sst>
</file>

<file path=xl/styles.xml><?xml version="1.0" encoding="utf-8"?>
<styleSheet xmlns="http://schemas.openxmlformats.org/spreadsheetml/2006/main">
  <numFmts count="7">
    <numFmt numFmtId="164" formatCode="General"/>
    <numFmt numFmtId="165" formatCode="0%"/>
    <numFmt numFmtId="166" formatCode="0.0&quot; / 4&quot;"/>
    <numFmt numFmtId="167" formatCode="0"/>
    <numFmt numFmtId="168" formatCode="General"/>
    <numFmt numFmtId="169" formatCode="0.0"/>
    <numFmt numFmtId="170" formatCode="dd\ mmm\ yyyy"/>
  </numFmts>
  <fonts count="37">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30"/>
      <color rgb="FF0E2841"/>
      <name val="Calibri"/>
      <family val="0"/>
      <charset val="1"/>
    </font>
    <font>
      <sz val="15"/>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9"/>
      <color rgb="FF1E7A3C"/>
      <name val="Calibri"/>
      <family val="0"/>
      <charset val="1"/>
    </font>
    <font>
      <b val="true"/>
      <sz val="9"/>
      <color rgb="FF5A7A1C"/>
      <name val="Calibri"/>
      <family val="0"/>
      <charset val="1"/>
    </font>
    <font>
      <b val="true"/>
      <sz val="9"/>
      <color rgb="FF97690A"/>
      <name val="Calibri"/>
      <family val="0"/>
      <charset val="1"/>
    </font>
    <font>
      <b val="true"/>
      <sz val="9"/>
      <color rgb="FFB22A2A"/>
      <name val="Calibri"/>
      <family val="0"/>
      <charset val="1"/>
    </font>
    <font>
      <b val="true"/>
      <sz val="11"/>
      <color rgb="FF0E2841"/>
      <name val="Calibri"/>
      <family val="0"/>
      <charset val="1"/>
    </font>
    <font>
      <b val="true"/>
      <sz val="9.5"/>
      <color rgb="FF1A2733"/>
      <name val="Calibri"/>
      <family val="0"/>
      <charset val="1"/>
    </font>
    <font>
      <sz val="8.5"/>
      <color rgb="FF5B6B7A"/>
      <name val="Calibri"/>
      <family val="0"/>
      <charset val="1"/>
    </font>
    <font>
      <b val="true"/>
      <sz val="9"/>
      <color rgb="FFC4943E"/>
      <name val="Calibri"/>
      <family val="0"/>
      <charset val="1"/>
    </font>
    <font>
      <b val="true"/>
      <sz val="26"/>
      <color rgb="FFFFFFFF"/>
      <name val="Calibri"/>
      <family val="0"/>
      <charset val="1"/>
    </font>
    <font>
      <sz val="8.5"/>
      <color rgb="FFC9D3DD"/>
      <name val="Calibri"/>
      <family val="0"/>
      <charset val="1"/>
    </font>
    <font>
      <b val="true"/>
      <sz val="9.5"/>
      <color rgb="FFFFFFFF"/>
      <name val="Calibri"/>
      <family val="0"/>
      <charset val="1"/>
    </font>
    <font>
      <b val="true"/>
      <sz val="9"/>
      <color rgb="FF1A2733"/>
      <name val="Calibri"/>
      <family val="0"/>
      <charset val="1"/>
    </font>
    <font>
      <b val="true"/>
      <sz val="9"/>
      <color rgb="FFFFFFFF"/>
      <name val="Calibri"/>
      <family val="0"/>
      <charset val="1"/>
    </font>
    <font>
      <sz val="9"/>
      <color rgb="FF1A2733"/>
      <name val="Calibri"/>
      <family val="0"/>
      <charset val="1"/>
    </font>
    <font>
      <b val="true"/>
      <sz val="9"/>
      <color rgb="FF6B7686"/>
      <name val="Calibri"/>
      <family val="0"/>
      <charset val="1"/>
    </font>
  </fonts>
  <fills count="16">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EEF1F4"/>
      </patternFill>
    </fill>
    <fill>
      <patternFill patternType="solid">
        <fgColor rgb="FFF5E9D2"/>
        <bgColor rgb="FFFBEECB"/>
      </patternFill>
    </fill>
    <fill>
      <patternFill patternType="solid">
        <fgColor rgb="FF1E3D5C"/>
        <bgColor rgb="FF0E2841"/>
      </patternFill>
    </fill>
    <fill>
      <patternFill patternType="solid">
        <fgColor rgb="FFFBEFD6"/>
        <bgColor rgb="FFFBEECB"/>
      </patternFill>
    </fill>
    <fill>
      <patternFill patternType="solid">
        <fgColor rgb="FFD8ECDB"/>
        <bgColor rgb="FFE7F1D6"/>
      </patternFill>
    </fill>
    <fill>
      <patternFill patternType="solid">
        <fgColor rgb="FFE7F1D6"/>
        <bgColor rgb="FFD8ECDB"/>
      </patternFill>
    </fill>
    <fill>
      <patternFill patternType="solid">
        <fgColor rgb="FFFBEECB"/>
        <bgColor rgb="FFFBEFD6"/>
      </patternFill>
    </fill>
    <fill>
      <patternFill patternType="solid">
        <fgColor rgb="FFF6DEDE"/>
        <bgColor rgb="FFF5E9D2"/>
      </patternFill>
    </fill>
    <fill>
      <patternFill patternType="solid">
        <fgColor rgb="FFEAEDF0"/>
        <bgColor rgb="FFEEF1F4"/>
      </patternFill>
    </fill>
    <fill>
      <patternFill patternType="solid">
        <fgColor rgb="FF35526E"/>
        <bgColor rgb="FF1E3D5C"/>
      </patternFill>
    </fill>
    <fill>
      <patternFill patternType="solid">
        <fgColor rgb="FFFFFFFF"/>
        <bgColor rgb="FFF2F4F7"/>
      </patternFill>
    </fill>
    <fill>
      <patternFill patternType="solid">
        <fgColor rgb="FFEEF1F4"/>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2" borderId="2" xfId="0" applyFont="true" applyBorder="true" applyAlignment="true" applyProtection="false">
      <alignment horizontal="left" vertical="center" textRotation="0" wrapText="false" indent="0" shrinkToFit="false"/>
      <protection locked="true" hidden="false"/>
    </xf>
    <xf numFmtId="164" fontId="17" fillId="5" borderId="0" xfId="0" applyFont="true" applyBorder="true" applyAlignment="true" applyProtection="false">
      <alignment horizontal="left" vertical="center" textRotation="0" wrapText="false" indent="0" shrinkToFit="false"/>
      <protection locked="true" hidden="false"/>
    </xf>
    <xf numFmtId="164" fontId="18"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9" fillId="2" borderId="0" xfId="0" applyFont="true" applyBorder="false" applyAlignment="true" applyProtection="false">
      <alignment horizontal="left" vertical="center" textRotation="0" wrapText="false" indent="0" shrinkToFit="false"/>
      <protection locked="true" hidden="false"/>
    </xf>
    <xf numFmtId="164" fontId="19" fillId="2" borderId="0" xfId="0" applyFont="true" applyBorder="true" applyAlignment="true" applyProtection="false">
      <alignment horizontal="left" vertical="center" textRotation="0" wrapText="false" indent="0" shrinkToFit="false"/>
      <protection locked="true" hidden="false"/>
    </xf>
    <xf numFmtId="164" fontId="20" fillId="7" borderId="1" xfId="0" applyFont="true" applyBorder="true" applyAlignment="true" applyProtection="false">
      <alignment horizontal="left"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19" fillId="2" borderId="1" xfId="0" applyFont="true" applyBorder="true" applyAlignment="true" applyProtection="false">
      <alignment horizontal="left" vertical="center" textRotation="0" wrapText="false" indent="0" shrinkToFit="false"/>
      <protection locked="true" hidden="false"/>
    </xf>
    <xf numFmtId="164" fontId="22" fillId="8" borderId="1" xfId="0" applyFont="true" applyBorder="true" applyAlignment="true" applyProtection="false">
      <alignment horizontal="left" vertical="center" textRotation="0" wrapText="true" indent="0" shrinkToFit="false"/>
      <protection locked="true" hidden="false"/>
    </xf>
    <xf numFmtId="165" fontId="20" fillId="0" borderId="1" xfId="0" applyFont="true" applyBorder="true" applyAlignment="true" applyProtection="false">
      <alignment horizontal="center" vertical="center" textRotation="0" wrapText="false" indent="0" shrinkToFit="false"/>
      <protection locked="true" hidden="false"/>
    </xf>
    <xf numFmtId="164" fontId="23" fillId="9" borderId="1" xfId="0" applyFont="true" applyBorder="true" applyAlignment="true" applyProtection="false">
      <alignment horizontal="left" vertical="center" textRotation="0" wrapText="true" indent="0" shrinkToFit="false"/>
      <protection locked="true" hidden="false"/>
    </xf>
    <xf numFmtId="164" fontId="24" fillId="10" borderId="1" xfId="0" applyFont="true" applyBorder="true" applyAlignment="true" applyProtection="false">
      <alignment horizontal="left" vertical="center" textRotation="0" wrapText="true" indent="0" shrinkToFit="false"/>
      <protection locked="true" hidden="false"/>
    </xf>
    <xf numFmtId="164" fontId="25" fillId="11" borderId="1" xfId="0" applyFont="true" applyBorder="true" applyAlignment="true" applyProtection="false">
      <alignment horizontal="left" vertical="center" textRotation="0" wrapText="true" indent="0" shrinkToFit="false"/>
      <protection locked="true" hidden="false"/>
    </xf>
    <xf numFmtId="164" fontId="26" fillId="4" borderId="1" xfId="0" applyFont="true" applyBorder="true" applyAlignment="true" applyProtection="false">
      <alignment horizontal="center" vertical="center" textRotation="0" wrapText="false" indent="0" shrinkToFit="false"/>
      <protection locked="true" hidden="false"/>
    </xf>
    <xf numFmtId="164" fontId="27" fillId="0"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top" textRotation="0" wrapText="tru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5" fontId="30" fillId="2" borderId="0" xfId="0" applyFont="true" applyBorder="true" applyAlignment="true" applyProtection="false">
      <alignment horizontal="left" vertical="center" textRotation="0" wrapText="false" indent="0" shrinkToFit="false"/>
      <protection locked="true" hidden="false"/>
    </xf>
    <xf numFmtId="166" fontId="30" fillId="2" borderId="0" xfId="0" applyFont="true" applyBorder="true" applyAlignment="true" applyProtection="false">
      <alignment horizontal="left" vertical="center" textRotation="0" wrapText="false" indent="0" shrinkToFit="false"/>
      <protection locked="true" hidden="false"/>
    </xf>
    <xf numFmtId="164" fontId="30" fillId="2" borderId="0" xfId="0" applyFont="true" applyBorder="true" applyAlignment="true" applyProtection="false">
      <alignment horizontal="left" vertical="center" textRotation="0" wrapText="false" indent="0" shrinkToFit="false"/>
      <protection locked="true" hidden="false"/>
    </xf>
    <xf numFmtId="164" fontId="31" fillId="2" borderId="2" xfId="0" applyFont="true" applyBorder="true" applyAlignment="true" applyProtection="false">
      <alignment horizontal="left" vertical="top" textRotation="0" wrapText="false" indent="0" shrinkToFit="false"/>
      <protection locked="true" hidden="false"/>
    </xf>
    <xf numFmtId="167" fontId="30" fillId="2" borderId="0" xfId="0" applyFont="true" applyBorder="true" applyAlignment="true" applyProtection="false">
      <alignment horizontal="left" vertical="center" textRotation="0" wrapText="false" indent="0" shrinkToFit="false"/>
      <protection locked="true" hidden="false"/>
    </xf>
    <xf numFmtId="164" fontId="32" fillId="2" borderId="1" xfId="0" applyFont="true" applyBorder="true" applyAlignment="true" applyProtection="false">
      <alignment horizontal="left" vertical="center" textRotation="0" wrapText="true" indent="0" shrinkToFit="false"/>
      <protection locked="true" hidden="false"/>
    </xf>
    <xf numFmtId="164" fontId="32" fillId="2"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8" fontId="21" fillId="0" borderId="1" xfId="0" applyFont="true" applyBorder="true" applyAlignment="true" applyProtection="false">
      <alignment horizontal="center" vertical="center" textRotation="0" wrapText="true" indent="0" shrinkToFit="false"/>
      <protection locked="true" hidden="false"/>
    </xf>
    <xf numFmtId="169" fontId="21" fillId="0" borderId="1" xfId="0" applyFont="true" applyBorder="true" applyAlignment="true" applyProtection="false">
      <alignment horizontal="center" vertical="center" textRotation="0" wrapText="true" indent="0" shrinkToFit="false"/>
      <protection locked="true" hidden="false"/>
    </xf>
    <xf numFmtId="165" fontId="21" fillId="0" borderId="1"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false">
      <alignment horizontal="center" vertical="center" textRotation="0" wrapText="true" indent="0" shrinkToFit="false"/>
      <protection locked="true" hidden="false"/>
    </xf>
    <xf numFmtId="164" fontId="20" fillId="5" borderId="1" xfId="0" applyFont="true" applyBorder="true" applyAlignment="true" applyProtection="false">
      <alignment horizontal="left" vertical="center" textRotation="0" wrapText="true" indent="0" shrinkToFit="false"/>
      <protection locked="true" hidden="false"/>
    </xf>
    <xf numFmtId="168" fontId="27" fillId="5" borderId="1" xfId="0" applyFont="true" applyBorder="true" applyAlignment="true" applyProtection="false">
      <alignment horizontal="center" vertical="center" textRotation="0" wrapText="true" indent="0" shrinkToFit="false"/>
      <protection locked="true" hidden="false"/>
    </xf>
    <xf numFmtId="169" fontId="27" fillId="5" borderId="1" xfId="0" applyFont="true" applyBorder="true" applyAlignment="true" applyProtection="false">
      <alignment horizontal="center" vertical="center" textRotation="0" wrapText="true" indent="0" shrinkToFit="false"/>
      <protection locked="true" hidden="false"/>
    </xf>
    <xf numFmtId="165" fontId="27" fillId="5" borderId="1" xfId="0" applyFont="true" applyBorder="true" applyAlignment="true" applyProtection="false">
      <alignment horizontal="center" vertical="center" textRotation="0" wrapText="true" indent="0" shrinkToFit="false"/>
      <protection locked="true" hidden="false"/>
    </xf>
    <xf numFmtId="164" fontId="33" fillId="5" borderId="1" xfId="0" applyFont="true" applyBorder="true" applyAlignment="true" applyProtection="false">
      <alignment horizontal="center" vertical="center" textRotation="0" wrapText="tru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center" vertical="center" textRotation="0" wrapText="false" indent="0" shrinkToFit="false"/>
      <protection locked="true" hidden="false"/>
    </xf>
    <xf numFmtId="167" fontId="35" fillId="0" borderId="1" xfId="0" applyFont="true" applyBorder="true" applyAlignment="true" applyProtection="false">
      <alignment horizontal="center" vertical="center" textRotation="0" wrapText="false" indent="0" shrinkToFit="false"/>
      <protection locked="true" hidden="false"/>
    </xf>
    <xf numFmtId="165" fontId="35" fillId="0" borderId="1" xfId="0" applyFont="true" applyBorder="true" applyAlignment="true" applyProtection="false">
      <alignment horizontal="center" vertical="center" textRotation="0" wrapText="false" indent="0" shrinkToFit="false"/>
      <protection locked="true" hidden="false"/>
    </xf>
    <xf numFmtId="164" fontId="35" fillId="4" borderId="1" xfId="0" applyFont="true" applyBorder="true" applyAlignment="true" applyProtection="false">
      <alignment horizontal="left" vertical="center" textRotation="0" wrapText="true" indent="0" shrinkToFit="false"/>
      <protection locked="true" hidden="false"/>
    </xf>
    <xf numFmtId="164" fontId="36" fillId="12"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center" textRotation="0" wrapText="false" indent="0" shrinkToFit="false"/>
      <protection locked="true" hidden="false"/>
    </xf>
    <xf numFmtId="164" fontId="32" fillId="2" borderId="3" xfId="0" applyFont="true" applyBorder="true" applyAlignment="true" applyProtection="false">
      <alignment horizontal="center" vertical="center" textRotation="0" wrapText="true" indent="0" shrinkToFit="false"/>
      <protection locked="true" hidden="false"/>
    </xf>
    <xf numFmtId="164" fontId="11" fillId="13" borderId="2" xfId="0" applyFont="true" applyBorder="true" applyAlignment="true" applyProtection="false">
      <alignment horizontal="left" vertical="center" textRotation="0" wrapText="false" indent="0" shrinkToFit="false"/>
      <protection locked="true" hidden="false"/>
    </xf>
    <xf numFmtId="164" fontId="20" fillId="14" borderId="1" xfId="0" applyFont="true" applyBorder="true" applyAlignment="true" applyProtection="false">
      <alignment horizontal="left" vertical="top" textRotation="0" wrapText="true" indent="0" shrinkToFit="false"/>
      <protection locked="true" hidden="false"/>
    </xf>
    <xf numFmtId="164" fontId="21" fillId="14" borderId="1" xfId="0" applyFont="true" applyBorder="true" applyAlignment="true" applyProtection="false">
      <alignment horizontal="left" vertical="top" textRotation="0" wrapText="true" indent="0" shrinkToFit="false"/>
      <protection locked="true" hidden="false"/>
    </xf>
    <xf numFmtId="164" fontId="13" fillId="7" borderId="1" xfId="0" applyFont="true" applyBorder="true" applyAlignment="true" applyProtection="false">
      <alignment horizontal="left" vertical="center" textRotation="0" wrapText="true" indent="0" shrinkToFit="false"/>
      <protection locked="true" hidden="false"/>
    </xf>
    <xf numFmtId="164" fontId="13" fillId="7" borderId="1" xfId="0" applyFont="true" applyBorder="true" applyAlignment="true" applyProtection="false">
      <alignment horizontal="center" vertical="center" textRotation="0" wrapText="true" indent="0" shrinkToFit="false"/>
      <protection locked="true" hidden="false"/>
    </xf>
    <xf numFmtId="164" fontId="15" fillId="15" borderId="1" xfId="0" applyFont="true" applyBorder="true" applyAlignment="true" applyProtection="false">
      <alignment horizontal="left" vertical="center" textRotation="0" wrapText="true" indent="0" shrinkToFit="false"/>
      <protection locked="true" hidden="false"/>
    </xf>
    <xf numFmtId="165" fontId="13" fillId="15" borderId="1" xfId="0" applyFont="true" applyBorder="true" applyAlignment="true" applyProtection="false">
      <alignment horizontal="center" vertical="center" textRotation="0" wrapText="true" indent="0" shrinkToFit="false"/>
      <protection locked="true" hidden="false"/>
    </xf>
    <xf numFmtId="164" fontId="13" fillId="7" borderId="1" xfId="0" applyFont="true" applyBorder="true" applyAlignment="true" applyProtection="false">
      <alignment horizontal="left" vertical="top" textRotation="0" wrapText="true" indent="0" shrinkToFit="false"/>
      <protection locked="true" hidden="false"/>
    </xf>
    <xf numFmtId="170" fontId="13" fillId="7"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Calibri"/>
        <charset val="1"/>
        <family val="0"/>
        <b val="1"/>
        <color rgb="FF1E7A3C"/>
        <sz val="9"/>
      </font>
      <fill>
        <patternFill>
          <bgColor rgb="FFD8ECDB"/>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5A7A1C"/>
        <sz val="9"/>
      </font>
      <fill>
        <patternFill>
          <bgColor rgb="FFE7F1D6"/>
        </patternFill>
      </fill>
    </dxf>
    <dxf>
      <font>
        <name val="Calibri"/>
        <charset val="1"/>
        <family val="0"/>
        <b val="1"/>
        <color rgb="FF6B7686"/>
        <sz val="9"/>
      </font>
      <fill>
        <patternFill>
          <bgColor rgb="FFEAEDF0"/>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2F4F7"/>
      <rgbColor rgb="FFFF00FF"/>
      <rgbColor rgb="FF00FFFF"/>
      <rgbColor rgb="FF800000"/>
      <rgbColor rgb="FF1E7A3C"/>
      <rgbColor rgb="FF000080"/>
      <rgbColor rgb="FF97690A"/>
      <rgbColor rgb="FF800080"/>
      <rgbColor rgb="FF008080"/>
      <rgbColor rgb="FFD5DAE0"/>
      <rgbColor rgb="FF7A8592"/>
      <rgbColor rgb="FF9999FF"/>
      <rgbColor rgb="FF9C7430"/>
      <rgbColor rgb="FFFBEFD6"/>
      <rgbColor rgb="FFEEF1F4"/>
      <rgbColor rgb="FF660066"/>
      <rgbColor rgb="FFFF8080"/>
      <rgbColor rgb="FF0066CC"/>
      <rgbColor rgb="FFC9D3DD"/>
      <rgbColor rgb="FF000080"/>
      <rgbColor rgb="FFFF00FF"/>
      <rgbColor rgb="FFFFFF00"/>
      <rgbColor rgb="FF00FFFF"/>
      <rgbColor rgb="FF800080"/>
      <rgbColor rgb="FF800000"/>
      <rgbColor rgb="FF008080"/>
      <rgbColor rgb="FF0000FF"/>
      <rgbColor rgb="FF00CCFF"/>
      <rgbColor rgb="FFEAEDF0"/>
      <rgbColor rgb="FFD8ECDB"/>
      <rgbColor rgb="FFFBEECB"/>
      <rgbColor rgb="FFE4E6E9"/>
      <rgbColor rgb="FFF5E9D2"/>
      <rgbColor rgb="FFE7F1D6"/>
      <rgbColor rgb="FFF6DEDE"/>
      <rgbColor rgb="FF3366FF"/>
      <rgbColor rgb="FF33CCCC"/>
      <rgbColor rgb="FF99CC00"/>
      <rgbColor rgb="FFFFCC00"/>
      <rgbColor rgb="FFC4943E"/>
      <rgbColor rgb="FFFF6600"/>
      <rgbColor rgb="FF5B6B7A"/>
      <rgbColor rgb="FF6B7686"/>
      <rgbColor rgb="FF0E2841"/>
      <rgbColor rgb="FF5A7A1C"/>
      <rgbColor rgb="FF003300"/>
      <rgbColor rgb="FF35526E"/>
      <rgbColor rgb="FFB22A2A"/>
      <rgbColor rgb="FF993366"/>
      <rgbColor rgb="FF1E3D5C"/>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6.2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2" t="s">
        <v>15</v>
      </c>
      <c r="E23" s="12"/>
      <c r="F23" s="12"/>
    </row>
    <row r="24" customFormat="false" ht="18" hidden="false" customHeight="true" outlineLevel="0" collapsed="false">
      <c r="B24" s="11" t="s">
        <v>16</v>
      </c>
      <c r="C24" s="11"/>
      <c r="D24" s="12" t="s">
        <v>17</v>
      </c>
      <c r="E24" s="12"/>
      <c r="F24" s="12"/>
    </row>
    <row r="25" customFormat="false" ht="18" hidden="false" customHeight="true" outlineLevel="0" collapsed="false">
      <c r="B25" s="11" t="s">
        <v>18</v>
      </c>
      <c r="C25" s="11"/>
      <c r="D25" s="12" t="s">
        <v>19</v>
      </c>
      <c r="E25" s="12"/>
      <c r="F25" s="12"/>
    </row>
    <row r="26" customFormat="false" ht="18" hidden="false" customHeight="true" outlineLevel="0" collapsed="false">
      <c r="B26" s="11" t="s">
        <v>20</v>
      </c>
      <c r="C26" s="11"/>
      <c r="D26" s="12" t="s">
        <v>21</v>
      </c>
      <c r="E26" s="12"/>
      <c r="F26" s="12"/>
    </row>
    <row r="28" customFormat="false" ht="19.5" hidden="false" customHeight="true" outlineLevel="0" collapsed="false">
      <c r="B28" s="10" t="s">
        <v>22</v>
      </c>
      <c r="C28" s="10"/>
      <c r="D28" s="10"/>
      <c r="E28" s="10"/>
      <c r="F28" s="10"/>
    </row>
    <row r="29" customFormat="false" ht="15.75" hidden="false" customHeight="true" outlineLevel="0" collapsed="false">
      <c r="B29" s="13" t="s">
        <v>23</v>
      </c>
      <c r="C29" s="13"/>
      <c r="D29" s="13"/>
      <c r="E29" s="13"/>
      <c r="F29" s="13"/>
    </row>
    <row r="30" customFormat="false" ht="55.5" hidden="false" customHeight="true" outlineLevel="0" collapsed="false">
      <c r="B30" s="14" t="s">
        <v>24</v>
      </c>
      <c r="C30" s="14"/>
      <c r="D30" s="14"/>
      <c r="E30" s="14"/>
      <c r="F30" s="14"/>
    </row>
    <row r="31" customFormat="false" ht="55.5" hidden="false" customHeight="true" outlineLevel="0" collapsed="false">
      <c r="B31" s="14" t="s">
        <v>25</v>
      </c>
      <c r="C31" s="14"/>
      <c r="D31" s="14"/>
      <c r="E31" s="14"/>
      <c r="F31" s="14"/>
    </row>
    <row r="32" customFormat="false" ht="42.75" hidden="false" customHeight="true" outlineLevel="0" collapsed="false">
      <c r="B32" s="14" t="s">
        <v>26</v>
      </c>
      <c r="C32" s="14"/>
      <c r="D32" s="14"/>
      <c r="E32" s="14"/>
      <c r="F32" s="14"/>
    </row>
    <row r="33" customFormat="false" ht="42.75" hidden="false" customHeight="true" outlineLevel="0" collapsed="false">
      <c r="B33" s="14" t="s">
        <v>27</v>
      </c>
      <c r="C33" s="14"/>
      <c r="D33" s="14"/>
      <c r="E33" s="14"/>
      <c r="F33" s="14"/>
    </row>
  </sheetData>
  <mergeCells count="29">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8:F28"/>
    <mergeCell ref="B29:F29"/>
    <mergeCell ref="B30:F30"/>
    <mergeCell ref="B31:F31"/>
    <mergeCell ref="B32:F32"/>
    <mergeCell ref="B33:F33"/>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5" t="s">
        <v>28</v>
      </c>
      <c r="B1" s="15"/>
      <c r="C1" s="15"/>
      <c r="D1" s="15"/>
      <c r="E1" s="15"/>
      <c r="F1" s="15"/>
      <c r="G1" s="15"/>
    </row>
    <row r="2" customFormat="false" ht="19.5" hidden="false" customHeight="true" outlineLevel="0" collapsed="false">
      <c r="A2" s="16" t="s">
        <v>29</v>
      </c>
      <c r="B2" s="16"/>
      <c r="C2" s="16"/>
      <c r="D2" s="16"/>
      <c r="E2" s="16"/>
      <c r="F2" s="16"/>
      <c r="G2" s="16"/>
    </row>
    <row r="4" customFormat="false" ht="21.75" hidden="false" customHeight="true" outlineLevel="0" collapsed="false">
      <c r="B4" s="17" t="s">
        <v>30</v>
      </c>
      <c r="C4" s="17"/>
      <c r="D4" s="17"/>
      <c r="E4" s="17"/>
      <c r="F4" s="17"/>
    </row>
    <row r="5" customFormat="false" ht="57.75" hidden="false" customHeight="true" outlineLevel="0" collapsed="false">
      <c r="B5" s="18" t="s">
        <v>31</v>
      </c>
      <c r="C5" s="18"/>
      <c r="D5" s="18"/>
      <c r="E5" s="18"/>
      <c r="F5" s="18"/>
    </row>
    <row r="6" customFormat="false" ht="45" hidden="false" customHeight="true" outlineLevel="0" collapsed="false">
      <c r="B6" s="18" t="s">
        <v>32</v>
      </c>
      <c r="C6" s="18"/>
      <c r="D6" s="18"/>
      <c r="E6" s="18"/>
      <c r="F6" s="18"/>
    </row>
    <row r="8" customFormat="false" ht="21.75" hidden="false" customHeight="true" outlineLevel="0" collapsed="false">
      <c r="B8" s="17" t="s">
        <v>33</v>
      </c>
      <c r="C8" s="17"/>
      <c r="D8" s="17"/>
      <c r="E8" s="17"/>
      <c r="F8" s="17"/>
    </row>
    <row r="9" customFormat="false" ht="70.5" hidden="false" customHeight="true" outlineLevel="0" collapsed="false">
      <c r="B9" s="18" t="s">
        <v>34</v>
      </c>
      <c r="C9" s="18"/>
      <c r="D9" s="18"/>
      <c r="E9" s="18"/>
      <c r="F9" s="18"/>
    </row>
    <row r="10" customFormat="false" ht="18" hidden="false" customHeight="true" outlineLevel="0" collapsed="false">
      <c r="B10" s="19" t="s">
        <v>35</v>
      </c>
      <c r="C10" s="20" t="s">
        <v>36</v>
      </c>
      <c r="D10" s="20"/>
      <c r="E10" s="20"/>
      <c r="F10" s="20"/>
    </row>
    <row r="11" customFormat="false" ht="31.5" hidden="false" customHeight="true" outlineLevel="0" collapsed="false">
      <c r="B11" s="21" t="s">
        <v>37</v>
      </c>
      <c r="C11" s="22" t="s">
        <v>38</v>
      </c>
      <c r="D11" s="22"/>
      <c r="E11" s="22"/>
      <c r="F11" s="22"/>
    </row>
    <row r="12" customFormat="false" ht="31.5" hidden="false" customHeight="true" outlineLevel="0" collapsed="false">
      <c r="B12" s="21" t="s">
        <v>39</v>
      </c>
      <c r="C12" s="22" t="s">
        <v>40</v>
      </c>
      <c r="D12" s="22"/>
      <c r="E12" s="22"/>
      <c r="F12" s="22"/>
    </row>
    <row r="13" customFormat="false" ht="25.5" hidden="false" customHeight="true" outlineLevel="0" collapsed="false">
      <c r="B13" s="21" t="s">
        <v>41</v>
      </c>
      <c r="C13" s="22" t="s">
        <v>42</v>
      </c>
      <c r="D13" s="22"/>
      <c r="E13" s="22"/>
      <c r="F13" s="22"/>
    </row>
    <row r="14" customFormat="false" ht="25.5" hidden="false" customHeight="true" outlineLevel="0" collapsed="false">
      <c r="B14" s="21" t="s">
        <v>43</v>
      </c>
      <c r="C14" s="22" t="s">
        <v>44</v>
      </c>
      <c r="D14" s="22"/>
      <c r="E14" s="22"/>
      <c r="F14" s="22"/>
    </row>
    <row r="15" customFormat="false" ht="25.5" hidden="false" customHeight="true" outlineLevel="0" collapsed="false">
      <c r="B15" s="21" t="s">
        <v>45</v>
      </c>
      <c r="C15" s="22" t="s">
        <v>46</v>
      </c>
      <c r="D15" s="22"/>
      <c r="E15" s="22"/>
      <c r="F15" s="22"/>
    </row>
    <row r="16" customFormat="false" ht="25.5" hidden="false" customHeight="true" outlineLevel="0" collapsed="false">
      <c r="B16" s="21" t="s">
        <v>47</v>
      </c>
      <c r="C16" s="22" t="s">
        <v>48</v>
      </c>
      <c r="D16" s="22"/>
      <c r="E16" s="22"/>
      <c r="F16" s="22"/>
    </row>
    <row r="18" customFormat="false" ht="21.75" hidden="false" customHeight="true" outlineLevel="0" collapsed="false">
      <c r="B18" s="17" t="s">
        <v>49</v>
      </c>
      <c r="C18" s="17"/>
      <c r="D18" s="17"/>
      <c r="E18" s="17"/>
      <c r="F18" s="17"/>
    </row>
    <row r="19" customFormat="false" ht="31.5" hidden="false" customHeight="true" outlineLevel="0" collapsed="false">
      <c r="B19" s="18" t="s">
        <v>50</v>
      </c>
      <c r="C19" s="18"/>
      <c r="D19" s="18"/>
      <c r="E19" s="18"/>
      <c r="F19" s="18"/>
    </row>
    <row r="20" customFormat="false" ht="18" hidden="false" customHeight="true" outlineLevel="0" collapsed="false">
      <c r="B20" s="23" t="s">
        <v>51</v>
      </c>
      <c r="C20" s="23" t="s">
        <v>52</v>
      </c>
      <c r="D20" s="23"/>
      <c r="E20" s="23"/>
      <c r="F20" s="23" t="s">
        <v>53</v>
      </c>
    </row>
    <row r="21" customFormat="false" ht="24" hidden="false" customHeight="true" outlineLevel="0" collapsed="false">
      <c r="B21" s="24" t="s">
        <v>54</v>
      </c>
      <c r="C21" s="22" t="s">
        <v>55</v>
      </c>
      <c r="D21" s="22"/>
      <c r="E21" s="22"/>
      <c r="F21" s="25" t="n">
        <v>1</v>
      </c>
    </row>
    <row r="22" customFormat="false" ht="24" hidden="false" customHeight="true" outlineLevel="0" collapsed="false">
      <c r="B22" s="26" t="s">
        <v>56</v>
      </c>
      <c r="C22" s="22" t="s">
        <v>57</v>
      </c>
      <c r="D22" s="22"/>
      <c r="E22" s="22"/>
      <c r="F22" s="25" t="n">
        <v>0.75</v>
      </c>
    </row>
    <row r="23" customFormat="false" ht="24" hidden="false" customHeight="true" outlineLevel="0" collapsed="false">
      <c r="B23" s="27" t="s">
        <v>58</v>
      </c>
      <c r="C23" s="22" t="s">
        <v>59</v>
      </c>
      <c r="D23" s="22"/>
      <c r="E23" s="22"/>
      <c r="F23" s="25" t="n">
        <v>0.5</v>
      </c>
    </row>
    <row r="24" customFormat="false" ht="24" hidden="false" customHeight="true" outlineLevel="0" collapsed="false">
      <c r="B24" s="28" t="s">
        <v>60</v>
      </c>
      <c r="C24" s="22" t="s">
        <v>61</v>
      </c>
      <c r="D24" s="22"/>
      <c r="E24" s="22"/>
      <c r="F24" s="25" t="n">
        <v>0</v>
      </c>
    </row>
    <row r="25" customFormat="false" ht="18.75" hidden="false" customHeight="true" outlineLevel="0" collapsed="false">
      <c r="B25" s="14" t="s">
        <v>62</v>
      </c>
      <c r="C25" s="14"/>
      <c r="D25" s="14"/>
      <c r="E25" s="14"/>
      <c r="F25" s="14"/>
    </row>
    <row r="27" customFormat="false" ht="21.75" hidden="false" customHeight="true" outlineLevel="0" collapsed="false">
      <c r="B27" s="17" t="s">
        <v>63</v>
      </c>
      <c r="C27" s="17"/>
      <c r="D27" s="17"/>
      <c r="E27" s="17"/>
      <c r="F27" s="17"/>
    </row>
    <row r="28" customFormat="false" ht="31.5" hidden="false" customHeight="true" outlineLevel="0" collapsed="false">
      <c r="B28" s="18" t="s">
        <v>64</v>
      </c>
      <c r="C28" s="18"/>
      <c r="D28" s="18"/>
      <c r="E28" s="18"/>
      <c r="F28" s="18"/>
    </row>
    <row r="29" customFormat="false" ht="18" hidden="false" customHeight="true" outlineLevel="0" collapsed="false">
      <c r="B29" s="23" t="s">
        <v>65</v>
      </c>
      <c r="C29" s="23" t="s">
        <v>66</v>
      </c>
      <c r="D29" s="23" t="s">
        <v>52</v>
      </c>
      <c r="E29" s="23"/>
      <c r="F29" s="23"/>
    </row>
    <row r="30" customFormat="false" ht="31.5" hidden="false" customHeight="true" outlineLevel="0" collapsed="false">
      <c r="B30" s="29" t="n">
        <v>0</v>
      </c>
      <c r="C30" s="30" t="s">
        <v>67</v>
      </c>
      <c r="D30" s="22" t="s">
        <v>68</v>
      </c>
      <c r="E30" s="22"/>
      <c r="F30" s="22"/>
    </row>
    <row r="31" customFormat="false" ht="31.5" hidden="false" customHeight="true" outlineLevel="0" collapsed="false">
      <c r="B31" s="29" t="n">
        <v>1</v>
      </c>
      <c r="C31" s="30" t="s">
        <v>69</v>
      </c>
      <c r="D31" s="22" t="s">
        <v>70</v>
      </c>
      <c r="E31" s="22"/>
      <c r="F31" s="22"/>
    </row>
    <row r="32" customFormat="false" ht="31.5" hidden="false" customHeight="true" outlineLevel="0" collapsed="false">
      <c r="B32" s="29" t="n">
        <v>2</v>
      </c>
      <c r="C32" s="30" t="s">
        <v>71</v>
      </c>
      <c r="D32" s="22" t="s">
        <v>72</v>
      </c>
      <c r="E32" s="22"/>
      <c r="F32" s="22"/>
    </row>
    <row r="33" customFormat="false" ht="31.5" hidden="false" customHeight="true" outlineLevel="0" collapsed="false">
      <c r="B33" s="29" t="n">
        <v>3</v>
      </c>
      <c r="C33" s="30" t="s">
        <v>73</v>
      </c>
      <c r="D33" s="22" t="s">
        <v>74</v>
      </c>
      <c r="E33" s="22"/>
      <c r="F33" s="22"/>
    </row>
    <row r="34" customFormat="false" ht="31.5" hidden="false" customHeight="true" outlineLevel="0" collapsed="false">
      <c r="B34" s="29" t="n">
        <v>4</v>
      </c>
      <c r="C34" s="30" t="s">
        <v>75</v>
      </c>
      <c r="D34" s="22" t="s">
        <v>76</v>
      </c>
      <c r="E34" s="22"/>
      <c r="F34" s="22"/>
    </row>
    <row r="36" customFormat="false" ht="21.75" hidden="false" customHeight="true" outlineLevel="0" collapsed="false">
      <c r="B36" s="17" t="s">
        <v>77</v>
      </c>
      <c r="C36" s="17"/>
      <c r="D36" s="17"/>
      <c r="E36" s="17"/>
      <c r="F36" s="17"/>
    </row>
    <row r="37" customFormat="false" ht="45" hidden="false" customHeight="true" outlineLevel="0" collapsed="false">
      <c r="B37" s="18" t="s">
        <v>78</v>
      </c>
      <c r="C37" s="18"/>
      <c r="D37" s="18"/>
      <c r="E37" s="18"/>
      <c r="F37" s="18"/>
    </row>
    <row r="38" customFormat="false" ht="45" hidden="false" customHeight="true" outlineLevel="0" collapsed="false">
      <c r="B38" s="18" t="s">
        <v>79</v>
      </c>
      <c r="C38" s="18"/>
      <c r="D38" s="18"/>
      <c r="E38" s="18"/>
      <c r="F38" s="18"/>
    </row>
    <row r="40" customFormat="false" ht="21.75" hidden="false" customHeight="true" outlineLevel="0" collapsed="false">
      <c r="B40" s="17" t="s">
        <v>80</v>
      </c>
      <c r="C40" s="17"/>
      <c r="D40" s="17"/>
      <c r="E40" s="17"/>
      <c r="F40" s="17"/>
    </row>
    <row r="41" customFormat="false" ht="45" hidden="false" customHeight="true" outlineLevel="0" collapsed="false">
      <c r="B41" s="18" t="s">
        <v>81</v>
      </c>
      <c r="C41" s="18"/>
      <c r="D41" s="18"/>
      <c r="E41" s="18"/>
      <c r="F41" s="18"/>
    </row>
    <row r="42" customFormat="false" ht="31.5" hidden="false" customHeight="true" outlineLevel="0" collapsed="false">
      <c r="B42" s="31" t="s">
        <v>82</v>
      </c>
      <c r="C42" s="31"/>
      <c r="D42" s="31"/>
      <c r="E42" s="31"/>
      <c r="F42" s="31"/>
    </row>
  </sheetData>
  <mergeCells count="36">
    <mergeCell ref="A1:G1"/>
    <mergeCell ref="A2:G2"/>
    <mergeCell ref="B4:F4"/>
    <mergeCell ref="B5:F5"/>
    <mergeCell ref="B6:F6"/>
    <mergeCell ref="B8:F8"/>
    <mergeCell ref="B9:F9"/>
    <mergeCell ref="C10:F10"/>
    <mergeCell ref="C11:F11"/>
    <mergeCell ref="C12:F12"/>
    <mergeCell ref="C13:F13"/>
    <mergeCell ref="C14:F14"/>
    <mergeCell ref="C15:F15"/>
    <mergeCell ref="C16:F16"/>
    <mergeCell ref="B18:F18"/>
    <mergeCell ref="B19:F19"/>
    <mergeCell ref="C20:E20"/>
    <mergeCell ref="C21:E21"/>
    <mergeCell ref="C22:E22"/>
    <mergeCell ref="C23:E23"/>
    <mergeCell ref="C24:E24"/>
    <mergeCell ref="B25:F25"/>
    <mergeCell ref="B27:F27"/>
    <mergeCell ref="B28:F28"/>
    <mergeCell ref="D29:F29"/>
    <mergeCell ref="D30:F30"/>
    <mergeCell ref="D31:F31"/>
    <mergeCell ref="D32:F32"/>
    <mergeCell ref="D33:F33"/>
    <mergeCell ref="D34:F34"/>
    <mergeCell ref="B36:F36"/>
    <mergeCell ref="B37:F37"/>
    <mergeCell ref="B38:F38"/>
    <mergeCell ref="B40:F40"/>
    <mergeCell ref="B41:F41"/>
    <mergeCell ref="B42:F42"/>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1"/>
    <col collapsed="false" customWidth="true" hidden="false" outlineLevel="0" max="6" min="5" style="0" width="14"/>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5" t="s">
        <v>83</v>
      </c>
      <c r="B1" s="15"/>
      <c r="C1" s="15"/>
      <c r="D1" s="15"/>
      <c r="E1" s="15"/>
      <c r="F1" s="15"/>
      <c r="G1" s="15"/>
      <c r="H1" s="15"/>
    </row>
    <row r="2" customFormat="false" ht="19.5" hidden="false" customHeight="true" outlineLevel="0" collapsed="false">
      <c r="A2" s="16" t="s">
        <v>84</v>
      </c>
      <c r="B2" s="16"/>
      <c r="C2" s="16"/>
      <c r="D2" s="16"/>
      <c r="E2" s="16"/>
      <c r="F2" s="16"/>
      <c r="G2" s="16"/>
      <c r="H2" s="16"/>
    </row>
    <row r="4" customFormat="false" ht="15.75" hidden="false" customHeight="true" outlineLevel="0" collapsed="false">
      <c r="B4" s="32" t="s">
        <v>85</v>
      </c>
      <c r="C4" s="32"/>
      <c r="D4" s="32" t="s">
        <v>86</v>
      </c>
      <c r="E4" s="32"/>
      <c r="F4" s="32" t="s">
        <v>87</v>
      </c>
      <c r="G4" s="32"/>
    </row>
    <row r="5" customFormat="false" ht="33.75" hidden="false" customHeight="true" outlineLevel="0" collapsed="false">
      <c r="B5" s="33" t="n">
        <f aca="false">IFERROR((SUMIFS('Clauses 4-10'!$G:$G,'Clauses 4-10'!$L:$L,"?*"))/(COUNTIF('Clauses 4-10'!$L:$L,"?*")),0)</f>
        <v>0</v>
      </c>
      <c r="C5" s="33"/>
      <c r="D5" s="34" t="n">
        <f aca="false">IFERROR((SUMIFS('Clauses 4-10'!$E:$E,'Clauses 4-10'!$L:$L,"?*"))/(COUNTIF('Clauses 4-10'!$L:$L,"?*")),0)</f>
        <v>0</v>
      </c>
      <c r="E5" s="34"/>
      <c r="F5" s="35" t="str">
        <f aca="false">TEXT((COUNTIFS('Clauses 4-10'!$L:$L,"?*",'Clauses 4-10'!$D:$D,"?*")),"0")&amp;" / "&amp;TEXT((COUNTIF('Clauses 4-10'!$L:$L,"?*")),"0")</f>
        <v>0 / 35</v>
      </c>
      <c r="G5" s="35"/>
    </row>
    <row r="6" customFormat="false" ht="15.75" hidden="false" customHeight="true" outlineLevel="0" collapsed="false">
      <c r="B6" s="36" t="s">
        <v>88</v>
      </c>
      <c r="C6" s="36"/>
      <c r="D6" s="36" t="s">
        <v>89</v>
      </c>
      <c r="E6" s="36"/>
      <c r="F6" s="36" t="s">
        <v>90</v>
      </c>
      <c r="G6" s="36"/>
    </row>
    <row r="8" customFormat="false" ht="15.75" hidden="false" customHeight="true" outlineLevel="0" collapsed="false">
      <c r="B8" s="32" t="s">
        <v>91</v>
      </c>
      <c r="C8" s="32"/>
      <c r="D8" s="32" t="s">
        <v>92</v>
      </c>
      <c r="E8" s="32"/>
      <c r="F8" s="32" t="s">
        <v>93</v>
      </c>
      <c r="G8" s="32"/>
    </row>
    <row r="9" customFormat="false" ht="33.75" hidden="false" customHeight="true" outlineLevel="0" collapsed="false">
      <c r="B9" s="37" t="n">
        <f aca="false">(COUNTIF('Clauses 4-10'!$D:$D,"Fully Conformant"))</f>
        <v>0</v>
      </c>
      <c r="C9" s="37"/>
      <c r="D9" s="37" t="n">
        <f aca="false">(COUNTIF('Clauses 4-10'!$D:$D,"Non-Conformant"))+(COUNTIF('Clauses 4-10'!$D:$D,"Partially Conformant"))</f>
        <v>0</v>
      </c>
      <c r="E9" s="37"/>
      <c r="F9" s="37" t="n">
        <f aca="false">((COUNTIF('Clauses 4-10'!$L:$L,"?*"))-(COUNTIFS('Clauses 4-10'!$L:$L,"?*",'Clauses 4-10'!$D:$D,"?*")))</f>
        <v>35</v>
      </c>
      <c r="G9" s="37"/>
    </row>
    <row r="10" customFormat="false" ht="15.75" hidden="false" customHeight="true" outlineLevel="0" collapsed="false">
      <c r="B10" s="36" t="s">
        <v>94</v>
      </c>
      <c r="C10" s="36"/>
      <c r="D10" s="36" t="s">
        <v>95</v>
      </c>
      <c r="E10" s="36"/>
      <c r="F10" s="36" t="s">
        <v>96</v>
      </c>
      <c r="G10" s="36"/>
    </row>
    <row r="12" customFormat="false" ht="21.75" hidden="false" customHeight="true" outlineLevel="0" collapsed="false">
      <c r="B12" s="17" t="s">
        <v>97</v>
      </c>
      <c r="C12" s="17"/>
      <c r="D12" s="17"/>
      <c r="E12" s="17"/>
      <c r="F12" s="17"/>
      <c r="G12" s="17"/>
    </row>
    <row r="13" customFormat="false" ht="18" hidden="false" customHeight="true" outlineLevel="0" collapsed="false">
      <c r="B13" s="38" t="s">
        <v>98</v>
      </c>
      <c r="C13" s="39" t="s">
        <v>99</v>
      </c>
      <c r="D13" s="39" t="s">
        <v>100</v>
      </c>
      <c r="E13" s="39" t="s">
        <v>101</v>
      </c>
      <c r="F13" s="39" t="s">
        <v>102</v>
      </c>
      <c r="G13" s="39" t="s">
        <v>51</v>
      </c>
    </row>
    <row r="14" customFormat="false" ht="16.5" hidden="false" customHeight="true" outlineLevel="0" collapsed="false">
      <c r="B14" s="40" t="s">
        <v>103</v>
      </c>
      <c r="C14" s="41" t="n">
        <f aca="false">COUNTIF('Clauses 4-10'!$L:$L,"4")</f>
        <v>4</v>
      </c>
      <c r="D14" s="41" t="n">
        <f aca="false">COUNTIFS('Clauses 4-10'!$L:$L,"4",'Clauses 4-10'!$D:$D,"?*")</f>
        <v>0</v>
      </c>
      <c r="E14" s="42" t="n">
        <f aca="false">IFERROR(SUMIFS('Clauses 4-10'!$E:$E,'Clauses 4-10'!$L:$L,"4")/COUNTIF('Clauses 4-10'!$L:$L,"4"),0)</f>
        <v>0</v>
      </c>
      <c r="F14" s="43" t="n">
        <f aca="false">IFERROR(SUMIFS('Clauses 4-10'!$G:$G,'Clauses 4-10'!$L:$L,"4")/COUNTIF('Clauses 4-10'!$L:$L,"4"),0)</f>
        <v>0</v>
      </c>
      <c r="G14" s="44" t="str">
        <f aca="false">IF(F14&gt;=0.8,"On track",IF(F14&gt;=0.5,"In progress","At risk"))</f>
        <v>At risk</v>
      </c>
    </row>
    <row r="15" customFormat="false" ht="16.5" hidden="false" customHeight="true" outlineLevel="0" collapsed="false">
      <c r="B15" s="40" t="s">
        <v>104</v>
      </c>
      <c r="C15" s="41" t="n">
        <f aca="false">COUNTIF('Clauses 4-10'!$L:$L,"5")</f>
        <v>3</v>
      </c>
      <c r="D15" s="41" t="n">
        <f aca="false">COUNTIFS('Clauses 4-10'!$L:$L,"5",'Clauses 4-10'!$D:$D,"?*")</f>
        <v>0</v>
      </c>
      <c r="E15" s="42" t="n">
        <f aca="false">IFERROR(SUMIFS('Clauses 4-10'!$E:$E,'Clauses 4-10'!$L:$L,"5")/COUNTIF('Clauses 4-10'!$L:$L,"5"),0)</f>
        <v>0</v>
      </c>
      <c r="F15" s="43" t="n">
        <f aca="false">IFERROR(SUMIFS('Clauses 4-10'!$G:$G,'Clauses 4-10'!$L:$L,"5")/COUNTIF('Clauses 4-10'!$L:$L,"5"),0)</f>
        <v>0</v>
      </c>
      <c r="G15" s="44" t="str">
        <f aca="false">IF(F15&gt;=0.8,"On track",IF(F15&gt;=0.5,"In progress","At risk"))</f>
        <v>At risk</v>
      </c>
    </row>
    <row r="16" customFormat="false" ht="16.5" hidden="false" customHeight="true" outlineLevel="0" collapsed="false">
      <c r="B16" s="40" t="s">
        <v>105</v>
      </c>
      <c r="C16" s="41" t="n">
        <f aca="false">COUNTIF('Clauses 4-10'!$L:$L,"6")</f>
        <v>8</v>
      </c>
      <c r="D16" s="41" t="n">
        <f aca="false">COUNTIFS('Clauses 4-10'!$L:$L,"6",'Clauses 4-10'!$D:$D,"?*")</f>
        <v>0</v>
      </c>
      <c r="E16" s="42" t="n">
        <f aca="false">IFERROR(SUMIFS('Clauses 4-10'!$E:$E,'Clauses 4-10'!$L:$L,"6")/COUNTIF('Clauses 4-10'!$L:$L,"6"),0)</f>
        <v>0</v>
      </c>
      <c r="F16" s="43" t="n">
        <f aca="false">IFERROR(SUMIFS('Clauses 4-10'!$G:$G,'Clauses 4-10'!$L:$L,"6")/COUNTIF('Clauses 4-10'!$L:$L,"6"),0)</f>
        <v>0</v>
      </c>
      <c r="G16" s="44" t="str">
        <f aca="false">IF(F16&gt;=0.8,"On track",IF(F16&gt;=0.5,"In progress","At risk"))</f>
        <v>At risk</v>
      </c>
    </row>
    <row r="17" customFormat="false" ht="16.5" hidden="false" customHeight="true" outlineLevel="0" collapsed="false">
      <c r="B17" s="40" t="s">
        <v>106</v>
      </c>
      <c r="C17" s="41" t="n">
        <f aca="false">COUNTIF('Clauses 4-10'!$L:$L,"7")</f>
        <v>9</v>
      </c>
      <c r="D17" s="41" t="n">
        <f aca="false">COUNTIFS('Clauses 4-10'!$L:$L,"7",'Clauses 4-10'!$D:$D,"?*")</f>
        <v>0</v>
      </c>
      <c r="E17" s="42" t="n">
        <f aca="false">IFERROR(SUMIFS('Clauses 4-10'!$E:$E,'Clauses 4-10'!$L:$L,"7")/COUNTIF('Clauses 4-10'!$L:$L,"7"),0)</f>
        <v>0</v>
      </c>
      <c r="F17" s="43" t="n">
        <f aca="false">IFERROR(SUMIFS('Clauses 4-10'!$G:$G,'Clauses 4-10'!$L:$L,"7")/COUNTIF('Clauses 4-10'!$L:$L,"7"),0)</f>
        <v>0</v>
      </c>
      <c r="G17" s="44" t="str">
        <f aca="false">IF(F17&gt;=0.8,"On track",IF(F17&gt;=0.5,"In progress","At risk"))</f>
        <v>At risk</v>
      </c>
    </row>
    <row r="18" customFormat="false" ht="16.5" hidden="false" customHeight="true" outlineLevel="0" collapsed="false">
      <c r="B18" s="40" t="s">
        <v>107</v>
      </c>
      <c r="C18" s="41" t="n">
        <f aca="false">COUNTIF('Clauses 4-10'!$L:$L,"8")</f>
        <v>2</v>
      </c>
      <c r="D18" s="41" t="n">
        <f aca="false">COUNTIFS('Clauses 4-10'!$L:$L,"8",'Clauses 4-10'!$D:$D,"?*")</f>
        <v>0</v>
      </c>
      <c r="E18" s="42" t="n">
        <f aca="false">IFERROR(SUMIFS('Clauses 4-10'!$E:$E,'Clauses 4-10'!$L:$L,"8")/COUNTIF('Clauses 4-10'!$L:$L,"8"),0)</f>
        <v>0</v>
      </c>
      <c r="F18" s="43" t="n">
        <f aca="false">IFERROR(SUMIFS('Clauses 4-10'!$G:$G,'Clauses 4-10'!$L:$L,"8")/COUNTIF('Clauses 4-10'!$L:$L,"8"),0)</f>
        <v>0</v>
      </c>
      <c r="G18" s="44" t="str">
        <f aca="false">IF(F18&gt;=0.8,"On track",IF(F18&gt;=0.5,"In progress","At risk"))</f>
        <v>At risk</v>
      </c>
    </row>
    <row r="19" customFormat="false" ht="16.5" hidden="false" customHeight="true" outlineLevel="0" collapsed="false">
      <c r="B19" s="40" t="s">
        <v>108</v>
      </c>
      <c r="C19" s="41" t="n">
        <f aca="false">COUNTIF('Clauses 4-10'!$L:$L,"9")</f>
        <v>7</v>
      </c>
      <c r="D19" s="41" t="n">
        <f aca="false">COUNTIFS('Clauses 4-10'!$L:$L,"9",'Clauses 4-10'!$D:$D,"?*")</f>
        <v>0</v>
      </c>
      <c r="E19" s="42" t="n">
        <f aca="false">IFERROR(SUMIFS('Clauses 4-10'!$E:$E,'Clauses 4-10'!$L:$L,"9")/COUNTIF('Clauses 4-10'!$L:$L,"9"),0)</f>
        <v>0</v>
      </c>
      <c r="F19" s="43" t="n">
        <f aca="false">IFERROR(SUMIFS('Clauses 4-10'!$G:$G,'Clauses 4-10'!$L:$L,"9")/COUNTIF('Clauses 4-10'!$L:$L,"9"),0)</f>
        <v>0</v>
      </c>
      <c r="G19" s="44" t="str">
        <f aca="false">IF(F19&gt;=0.8,"On track",IF(F19&gt;=0.5,"In progress","At risk"))</f>
        <v>At risk</v>
      </c>
    </row>
    <row r="20" customFormat="false" ht="16.5" hidden="false" customHeight="true" outlineLevel="0" collapsed="false">
      <c r="B20" s="40" t="s">
        <v>109</v>
      </c>
      <c r="C20" s="41" t="n">
        <f aca="false">COUNTIF('Clauses 4-10'!$L:$L,"10")</f>
        <v>2</v>
      </c>
      <c r="D20" s="41" t="n">
        <f aca="false">COUNTIFS('Clauses 4-10'!$L:$L,"10",'Clauses 4-10'!$D:$D,"?*")</f>
        <v>0</v>
      </c>
      <c r="E20" s="42" t="n">
        <f aca="false">IFERROR(SUMIFS('Clauses 4-10'!$E:$E,'Clauses 4-10'!$L:$L,"10")/COUNTIF('Clauses 4-10'!$L:$L,"10"),0)</f>
        <v>0</v>
      </c>
      <c r="F20" s="43" t="n">
        <f aca="false">IFERROR(SUMIFS('Clauses 4-10'!$G:$G,'Clauses 4-10'!$L:$L,"10")/COUNTIF('Clauses 4-10'!$L:$L,"10"),0)</f>
        <v>0</v>
      </c>
      <c r="G20" s="44" t="str">
        <f aca="false">IF(F20&gt;=0.8,"On track",IF(F20&gt;=0.5,"In progress","At risk"))</f>
        <v>At risk</v>
      </c>
    </row>
    <row r="21" customFormat="false" ht="16.5" hidden="false" customHeight="true" outlineLevel="0" collapsed="false">
      <c r="B21" s="45" t="s">
        <v>110</v>
      </c>
      <c r="C21" s="46" t="n">
        <f aca="false">(COUNTIF('Clauses 4-10'!$L:$L,"?*"))+0</f>
        <v>35</v>
      </c>
      <c r="D21" s="46" t="n">
        <f aca="false">(COUNTIFS('Clauses 4-10'!$L:$L,"?*",'Clauses 4-10'!$D:$D,"?*"))</f>
        <v>0</v>
      </c>
      <c r="E21" s="47" t="n">
        <f aca="false">IFERROR((SUMIFS('Clauses 4-10'!$E:$E,'Clauses 4-10'!$L:$L,"?*"))/(COUNTIF('Clauses 4-10'!$L:$L,"?*")),0)</f>
        <v>0</v>
      </c>
      <c r="F21" s="48" t="n">
        <f aca="false">IFERROR((SUMIFS('Clauses 4-10'!$G:$G,'Clauses 4-10'!$L:$L,"?*"))/(COUNTIF('Clauses 4-10'!$L:$L,"?*")),0)</f>
        <v>0</v>
      </c>
      <c r="G21" s="49" t="str">
        <f aca="false">IF(F21&gt;=0.8,"On track",IF(F21&gt;=0.5,"In progress","At risk"))</f>
        <v>At risk</v>
      </c>
    </row>
    <row r="23" customFormat="false" ht="19.5" hidden="false" customHeight="true" outlineLevel="0" collapsed="false">
      <c r="B23" s="50" t="s">
        <v>111</v>
      </c>
      <c r="C23" s="50"/>
      <c r="D23" s="50"/>
      <c r="E23" s="50" t="s">
        <v>112</v>
      </c>
      <c r="F23" s="50"/>
      <c r="G23" s="50"/>
    </row>
    <row r="24" customFormat="false" ht="15.75" hidden="false" customHeight="true" outlineLevel="0" collapsed="false">
      <c r="B24" s="51" t="s">
        <v>113</v>
      </c>
      <c r="C24" s="52" t="s">
        <v>114</v>
      </c>
      <c r="D24" s="52" t="s">
        <v>115</v>
      </c>
      <c r="E24" s="51" t="s">
        <v>116</v>
      </c>
      <c r="F24" s="52" t="s">
        <v>114</v>
      </c>
      <c r="G24" s="52" t="s">
        <v>115</v>
      </c>
    </row>
    <row r="25" customFormat="false" ht="15.75" hidden="false" customHeight="true" outlineLevel="0" collapsed="false">
      <c r="B25" s="24" t="s">
        <v>54</v>
      </c>
      <c r="C25" s="53" t="n">
        <f aca="false">(COUNTIF('Clauses 4-10'!$D:$D,"Fully Conformant"))</f>
        <v>0</v>
      </c>
      <c r="D25" s="54" t="n">
        <f aca="false">IFERROR((COUNTIF('Clauses 4-10'!$D:$D,"Fully Conformant"))/((COUNTIF('Clauses 4-10'!$L:$L,"?*"))+0),0)</f>
        <v>0</v>
      </c>
      <c r="E25" s="55" t="s">
        <v>117</v>
      </c>
      <c r="F25" s="53" t="n">
        <f aca="false">(COUNTIF('Clauses 4-10'!$E:$E,0))</f>
        <v>0</v>
      </c>
      <c r="G25" s="54" t="n">
        <f aca="false">IFERROR((COUNTIF('Clauses 4-10'!$E:$E,0))/(COUNTIF('Clauses 4-10'!$L:$L,"?*")),0)</f>
        <v>0</v>
      </c>
    </row>
    <row r="26" customFormat="false" ht="15.75" hidden="false" customHeight="true" outlineLevel="0" collapsed="false">
      <c r="B26" s="26" t="s">
        <v>56</v>
      </c>
      <c r="C26" s="53" t="n">
        <f aca="false">(COUNTIF('Clauses 4-10'!$D:$D,"Largely Conformant"))</f>
        <v>0</v>
      </c>
      <c r="D26" s="54" t="n">
        <f aca="false">IFERROR((COUNTIF('Clauses 4-10'!$D:$D,"Largely Conformant"))/((COUNTIF('Clauses 4-10'!$L:$L,"?*"))+0),0)</f>
        <v>0</v>
      </c>
      <c r="E26" s="55" t="s">
        <v>118</v>
      </c>
      <c r="F26" s="53" t="n">
        <f aca="false">(COUNTIF('Clauses 4-10'!$E:$E,1))</f>
        <v>0</v>
      </c>
      <c r="G26" s="54" t="n">
        <f aca="false">IFERROR((COUNTIF('Clauses 4-10'!$E:$E,1))/(COUNTIF('Clauses 4-10'!$L:$L,"?*")),0)</f>
        <v>0</v>
      </c>
    </row>
    <row r="27" customFormat="false" ht="15.75" hidden="false" customHeight="true" outlineLevel="0" collapsed="false">
      <c r="B27" s="27" t="s">
        <v>58</v>
      </c>
      <c r="C27" s="53" t="n">
        <f aca="false">(COUNTIF('Clauses 4-10'!$D:$D,"Partially Conformant"))</f>
        <v>0</v>
      </c>
      <c r="D27" s="54" t="n">
        <f aca="false">IFERROR((COUNTIF('Clauses 4-10'!$D:$D,"Partially Conformant"))/((COUNTIF('Clauses 4-10'!$L:$L,"?*"))+0),0)</f>
        <v>0</v>
      </c>
      <c r="E27" s="55" t="s">
        <v>119</v>
      </c>
      <c r="F27" s="53" t="n">
        <f aca="false">(COUNTIF('Clauses 4-10'!$E:$E,2))</f>
        <v>0</v>
      </c>
      <c r="G27" s="54" t="n">
        <f aca="false">IFERROR((COUNTIF('Clauses 4-10'!$E:$E,2))/(COUNTIF('Clauses 4-10'!$L:$L,"?*")),0)</f>
        <v>0</v>
      </c>
    </row>
    <row r="28" customFormat="false" ht="15.75" hidden="false" customHeight="true" outlineLevel="0" collapsed="false">
      <c r="B28" s="28" t="s">
        <v>60</v>
      </c>
      <c r="C28" s="53" t="n">
        <f aca="false">(COUNTIF('Clauses 4-10'!$D:$D,"Non-Conformant"))</f>
        <v>0</v>
      </c>
      <c r="D28" s="54" t="n">
        <f aca="false">IFERROR((COUNTIF('Clauses 4-10'!$D:$D,"Non-Conformant"))/((COUNTIF('Clauses 4-10'!$L:$L,"?*"))+0),0)</f>
        <v>0</v>
      </c>
      <c r="E28" s="55" t="s">
        <v>120</v>
      </c>
      <c r="F28" s="53" t="n">
        <f aca="false">(COUNTIF('Clauses 4-10'!$E:$E,3))</f>
        <v>0</v>
      </c>
      <c r="G28" s="54" t="n">
        <f aca="false">IFERROR((COUNTIF('Clauses 4-10'!$E:$E,3))/(COUNTIF('Clauses 4-10'!$L:$L,"?*")),0)</f>
        <v>0</v>
      </c>
    </row>
    <row r="29" customFormat="false" ht="15.75" hidden="false" customHeight="true" outlineLevel="0" collapsed="false">
      <c r="B29" s="56" t="s">
        <v>121</v>
      </c>
      <c r="C29" s="53" t="n">
        <f aca="false">((COUNTIF('Clauses 4-10'!$L:$L,"?*"))-(COUNTIFS('Clauses 4-10'!$L:$L,"?*",'Clauses 4-10'!$D:$D,"?*")))</f>
        <v>35</v>
      </c>
      <c r="D29" s="54" t="n">
        <f aca="false">IFERROR(((COUNTIF('Clauses 4-10'!$L:$L,"?*"))-(COUNTIFS('Clauses 4-10'!$L:$L,"?*",'Clauses 4-10'!$D:$D,"?*")))/((COUNTIF('Clauses 4-10'!$L:$L,"?*"))+0),0)</f>
        <v>1</v>
      </c>
      <c r="E29" s="55" t="s">
        <v>122</v>
      </c>
      <c r="F29" s="53" t="n">
        <f aca="false">(COUNTIF('Clauses 4-10'!$E:$E,4))</f>
        <v>0</v>
      </c>
      <c r="G29" s="54" t="n">
        <f aca="false">IFERROR((COUNTIF('Clauses 4-10'!$E:$E,4))/(COUNTIF('Clauses 4-10'!$L:$L,"?*")),0)</f>
        <v>0</v>
      </c>
    </row>
    <row r="31" customFormat="false" ht="15" hidden="false" customHeight="false" outlineLevel="0" collapsed="false">
      <c r="B31" s="57" t="s">
        <v>123</v>
      </c>
      <c r="C31" s="57"/>
      <c r="D31" s="57"/>
      <c r="E31" s="57"/>
      <c r="F31" s="57"/>
      <c r="G31" s="57"/>
    </row>
  </sheetData>
  <mergeCells count="24">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3:D23"/>
    <mergeCell ref="E23:G23"/>
    <mergeCell ref="B31:G31"/>
  </mergeCells>
  <conditionalFormatting sqref="F14:F21">
    <cfRule type="colorScale" priority="2">
      <colorScale>
        <cfvo type="num" val="0"/>
        <cfvo type="num" val="0.5"/>
        <cfvo type="num" val="1"/>
        <color rgb="FFF3B4B4"/>
        <color rgb="FFF6DA9B"/>
        <color rgb="FFADD9B4"/>
      </colorScale>
    </cfRule>
  </conditionalFormatting>
  <conditionalFormatting sqref="G14:G21">
    <cfRule type="cellIs" priority="3" operator="equal" aboveAverage="0" equalAverage="0" bottom="0" percent="0" rank="0" text="" dxfId="0">
      <formula>"On track"</formula>
    </cfRule>
    <cfRule type="cellIs" priority="4" operator="equal" aboveAverage="0" equalAverage="0" bottom="0" percent="0" rank="0" text="" dxfId="1">
      <formula>"In progress"</formula>
    </cfRule>
    <cfRule type="cellIs" priority="5" operator="equal" aboveAverage="0" equalAverage="0" bottom="0" percent="0" rank="0" text="" dxfId="2">
      <formula>"At risk"</formula>
    </cfRule>
  </conditionalFormatting>
  <conditionalFormatting sqref="C25:C29">
    <cfRule type="dataBar" priority="6">
      <dataBar showValue="1" minLength="10" maxLength="90">
        <cfvo type="num" val="0"/>
        <cfvo type="num" val="35"/>
        <color rgb="FFC4943E"/>
      </dataBar>
      <extLst>
        <ext xmlns:x14="http://schemas.microsoft.com/office/spreadsheetml/2009/9/main" uri="{B025F937-C7B1-47D3-B67F-A62EFF666E3E}">
          <x14:id>{228070E7-EA6F-4672-91EA-124C26E20085}</x14:id>
        </ext>
      </extLst>
    </cfRule>
  </conditionalFormatting>
  <conditionalFormatting sqref="F25:F29">
    <cfRule type="dataBar" priority="7">
      <dataBar showValue="1" minLength="10" maxLength="90">
        <cfvo type="num" val="0"/>
        <cfvo type="num" val="35"/>
        <color rgb="FF1E3D5C"/>
      </dataBar>
      <extLst>
        <ext xmlns:x14="http://schemas.microsoft.com/office/spreadsheetml/2009/9/main" uri="{B025F937-C7B1-47D3-B67F-A62EFF666E3E}">
          <x14:id>{7E732264-CDEA-4119-94C9-20EA6DD2A9D0}</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228070E7-EA6F-4672-91EA-124C26E20085}">
            <x14:dataBar minLength="10" maxLength="90" axisPosition="none" gradient="true">
              <x14:cfvo type="num">
                <xm:f>0</xm:f>
              </x14:cfvo>
              <x14:cfvo type="num">
                <xm:f>35</xm:f>
              </x14:cfvo>
              <x14:negativeFillColor rgb="FFC4943E"/>
              <x14:axisColor rgb="FF000000"/>
            </x14:dataBar>
          </x14:cfRule>
          <xm:sqref>C25:C29</xm:sqref>
        </x14:conditionalFormatting>
        <x14:conditionalFormatting xmlns:xm="http://schemas.microsoft.com/office/excel/2006/main">
          <x14:cfRule type="dataBar" id="{7E732264-CDEA-4119-94C9-20EA6DD2A9D0}">
            <x14:dataBar minLength="10" maxLength="90" axisPosition="none" gradient="true">
              <x14:cfvo type="num">
                <xm:f>0</xm:f>
              </x14:cfvo>
              <x14:cfvo type="num">
                <xm:f>35</xm:f>
              </x14:cfvo>
              <x14:negativeFillColor rgb="FF1E3D5C"/>
              <x14:axisColor rgb="FF000000"/>
            </x14:dataBar>
          </x14:cfRule>
          <xm:sqref>F25:F29</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L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44"/>
    <col collapsed="false" customWidth="true" hidden="false" outlineLevel="0" max="4" min="4" style="0" width="20"/>
    <col collapsed="false" customWidth="true" hidden="false" outlineLevel="0" max="5" min="5" style="0" width="10"/>
    <col collapsed="false" customWidth="true" hidden="false" outlineLevel="0" max="6" min="6" style="0" width="17"/>
    <col collapsed="false" customWidth="true" hidden="false" outlineLevel="0" max="7" min="7" style="0" width="12"/>
    <col collapsed="false" customWidth="true" hidden="false" outlineLevel="0" max="9" min="8" style="0" width="30"/>
    <col collapsed="false" customWidth="true" hidden="false" outlineLevel="0" max="10" min="10" style="0" width="15"/>
    <col collapsed="false" customWidth="true" hidden="false" outlineLevel="0" max="11" min="11" style="0" width="13"/>
    <col collapsed="false" customWidth="true" hidden="true" outlineLevel="0" max="12" min="12" style="0" width="13"/>
  </cols>
  <sheetData>
    <row r="1" customFormat="false" ht="33.75" hidden="false" customHeight="true" outlineLevel="0" collapsed="false">
      <c r="A1" s="15" t="s">
        <v>124</v>
      </c>
      <c r="B1" s="15"/>
      <c r="C1" s="15"/>
      <c r="D1" s="15"/>
      <c r="E1" s="15"/>
      <c r="F1" s="15"/>
      <c r="G1" s="15"/>
      <c r="H1" s="15"/>
      <c r="I1" s="15"/>
      <c r="J1" s="15"/>
      <c r="K1" s="15"/>
    </row>
    <row r="2" customFormat="false" ht="19.5" hidden="false" customHeight="true" outlineLevel="0" collapsed="false">
      <c r="A2" s="16" t="s">
        <v>125</v>
      </c>
      <c r="B2" s="16"/>
      <c r="C2" s="16"/>
      <c r="D2" s="16"/>
      <c r="E2" s="16"/>
      <c r="F2" s="16"/>
      <c r="G2" s="16"/>
      <c r="H2" s="16"/>
      <c r="I2" s="16"/>
      <c r="J2" s="16"/>
      <c r="K2" s="16"/>
    </row>
    <row r="3" customFormat="false" ht="30" hidden="false" customHeight="true" outlineLevel="0" collapsed="false">
      <c r="A3" s="58" t="s">
        <v>126</v>
      </c>
      <c r="B3" s="58" t="s">
        <v>127</v>
      </c>
      <c r="C3" s="58" t="s">
        <v>128</v>
      </c>
      <c r="D3" s="58" t="s">
        <v>37</v>
      </c>
      <c r="E3" s="58" t="s">
        <v>129</v>
      </c>
      <c r="F3" s="58" t="s">
        <v>130</v>
      </c>
      <c r="G3" s="58" t="s">
        <v>131</v>
      </c>
      <c r="H3" s="58" t="s">
        <v>41</v>
      </c>
      <c r="I3" s="58" t="s">
        <v>43</v>
      </c>
      <c r="J3" s="58" t="s">
        <v>45</v>
      </c>
      <c r="K3" s="58" t="s">
        <v>47</v>
      </c>
    </row>
    <row r="4" customFormat="false" ht="19.5" hidden="false" customHeight="true" outlineLevel="0" collapsed="false">
      <c r="A4" s="59" t="s">
        <v>103</v>
      </c>
      <c r="B4" s="59"/>
      <c r="C4" s="59"/>
      <c r="D4" s="59"/>
      <c r="E4" s="59"/>
      <c r="F4" s="59"/>
      <c r="G4" s="59"/>
      <c r="H4" s="59"/>
      <c r="I4" s="59"/>
      <c r="J4" s="59"/>
      <c r="K4" s="59"/>
    </row>
    <row r="5" customFormat="false" ht="85.5" hidden="false" customHeight="true" outlineLevel="0" collapsed="false">
      <c r="A5" s="60" t="s">
        <v>132</v>
      </c>
      <c r="B5" s="60" t="s">
        <v>133</v>
      </c>
      <c r="C5" s="61" t="s">
        <v>134</v>
      </c>
      <c r="D5" s="62"/>
      <c r="E5" s="63"/>
      <c r="F5" s="64" t="str">
        <f aca="false">IF(E5="","",IFERROR(INDEX(Lists!$B$2:$B$6,MATCH(E5,Lists!$A$2:$A$6,0)),""))</f>
        <v/>
      </c>
      <c r="G5" s="65" t="str">
        <f aca="false">IF(D5="","",IFERROR(INDEX(Lists!$E$2:$E$5,MATCH(D5,Lists!$D$2:$D$5,0)),""))</f>
        <v/>
      </c>
      <c r="H5" s="66"/>
      <c r="I5" s="66"/>
      <c r="J5" s="66"/>
      <c r="K5" s="67"/>
      <c r="L5" s="68" t="s">
        <v>135</v>
      </c>
    </row>
    <row r="6" customFormat="false" ht="60" hidden="false" customHeight="true" outlineLevel="0" collapsed="false">
      <c r="A6" s="60" t="s">
        <v>136</v>
      </c>
      <c r="B6" s="60" t="s">
        <v>137</v>
      </c>
      <c r="C6" s="61" t="s">
        <v>138</v>
      </c>
      <c r="D6" s="62"/>
      <c r="E6" s="63"/>
      <c r="F6" s="64" t="str">
        <f aca="false">IF(E6="","",IFERROR(INDEX(Lists!$B$2:$B$6,MATCH(E6,Lists!$A$2:$A$6,0)),""))</f>
        <v/>
      </c>
      <c r="G6" s="65" t="str">
        <f aca="false">IF(D6="","",IFERROR(INDEX(Lists!$E$2:$E$5,MATCH(D6,Lists!$D$2:$D$5,0)),""))</f>
        <v/>
      </c>
      <c r="H6" s="66"/>
      <c r="I6" s="66"/>
      <c r="J6" s="66"/>
      <c r="K6" s="67"/>
      <c r="L6" s="68" t="s">
        <v>135</v>
      </c>
    </row>
    <row r="7" customFormat="false" ht="85.5" hidden="false" customHeight="true" outlineLevel="0" collapsed="false">
      <c r="A7" s="60" t="s">
        <v>139</v>
      </c>
      <c r="B7" s="60" t="s">
        <v>140</v>
      </c>
      <c r="C7" s="61" t="s">
        <v>141</v>
      </c>
      <c r="D7" s="62"/>
      <c r="E7" s="63"/>
      <c r="F7" s="64" t="str">
        <f aca="false">IF(E7="","",IFERROR(INDEX(Lists!$B$2:$B$6,MATCH(E7,Lists!$A$2:$A$6,0)),""))</f>
        <v/>
      </c>
      <c r="G7" s="65" t="str">
        <f aca="false">IF(D7="","",IFERROR(INDEX(Lists!$E$2:$E$5,MATCH(D7,Lists!$D$2:$D$5,0)),""))</f>
        <v/>
      </c>
      <c r="H7" s="66"/>
      <c r="I7" s="66"/>
      <c r="J7" s="66"/>
      <c r="K7" s="67"/>
      <c r="L7" s="68" t="s">
        <v>135</v>
      </c>
    </row>
    <row r="8" customFormat="false" ht="72.75" hidden="false" customHeight="true" outlineLevel="0" collapsed="false">
      <c r="A8" s="60" t="s">
        <v>142</v>
      </c>
      <c r="B8" s="60" t="s">
        <v>143</v>
      </c>
      <c r="C8" s="61" t="s">
        <v>144</v>
      </c>
      <c r="D8" s="62"/>
      <c r="E8" s="63"/>
      <c r="F8" s="64" t="str">
        <f aca="false">IF(E8="","",IFERROR(INDEX(Lists!$B$2:$B$6,MATCH(E8,Lists!$A$2:$A$6,0)),""))</f>
        <v/>
      </c>
      <c r="G8" s="65" t="str">
        <f aca="false">IF(D8="","",IFERROR(INDEX(Lists!$E$2:$E$5,MATCH(D8,Lists!$D$2:$D$5,0)),""))</f>
        <v/>
      </c>
      <c r="H8" s="66"/>
      <c r="I8" s="66"/>
      <c r="J8" s="66"/>
      <c r="K8" s="67"/>
      <c r="L8" s="68" t="s">
        <v>135</v>
      </c>
    </row>
    <row r="9" customFormat="false" ht="19.5" hidden="false" customHeight="true" outlineLevel="0" collapsed="false">
      <c r="A9" s="59" t="s">
        <v>104</v>
      </c>
      <c r="B9" s="59"/>
      <c r="C9" s="59"/>
      <c r="D9" s="59"/>
      <c r="E9" s="59"/>
      <c r="F9" s="59"/>
      <c r="G9" s="59"/>
      <c r="H9" s="59"/>
      <c r="I9" s="59"/>
      <c r="J9" s="59"/>
      <c r="K9" s="59"/>
    </row>
    <row r="10" customFormat="false" ht="85.5" hidden="false" customHeight="true" outlineLevel="0" collapsed="false">
      <c r="A10" s="60" t="s">
        <v>145</v>
      </c>
      <c r="B10" s="60" t="s">
        <v>146</v>
      </c>
      <c r="C10" s="61" t="s">
        <v>147</v>
      </c>
      <c r="D10" s="62"/>
      <c r="E10" s="63"/>
      <c r="F10" s="64" t="str">
        <f aca="false">IF(E10="","",IFERROR(INDEX(Lists!$B$2:$B$6,MATCH(E10,Lists!$A$2:$A$6,0)),""))</f>
        <v/>
      </c>
      <c r="G10" s="65" t="str">
        <f aca="false">IF(D10="","",IFERROR(INDEX(Lists!$E$2:$E$5,MATCH(D10,Lists!$D$2:$D$5,0)),""))</f>
        <v/>
      </c>
      <c r="H10" s="66"/>
      <c r="I10" s="66"/>
      <c r="J10" s="66"/>
      <c r="K10" s="67"/>
      <c r="L10" s="68" t="s">
        <v>148</v>
      </c>
    </row>
    <row r="11" customFormat="false" ht="85.5" hidden="false" customHeight="true" outlineLevel="0" collapsed="false">
      <c r="A11" s="60" t="s">
        <v>149</v>
      </c>
      <c r="B11" s="60" t="s">
        <v>150</v>
      </c>
      <c r="C11" s="61" t="s">
        <v>151</v>
      </c>
      <c r="D11" s="62"/>
      <c r="E11" s="63"/>
      <c r="F11" s="64" t="str">
        <f aca="false">IF(E11="","",IFERROR(INDEX(Lists!$B$2:$B$6,MATCH(E11,Lists!$A$2:$A$6,0)),""))</f>
        <v/>
      </c>
      <c r="G11" s="65" t="str">
        <f aca="false">IF(D11="","",IFERROR(INDEX(Lists!$E$2:$E$5,MATCH(D11,Lists!$D$2:$D$5,0)),""))</f>
        <v/>
      </c>
      <c r="H11" s="66"/>
      <c r="I11" s="66"/>
      <c r="J11" s="66"/>
      <c r="K11" s="67"/>
      <c r="L11" s="68" t="s">
        <v>148</v>
      </c>
    </row>
    <row r="12" customFormat="false" ht="60" hidden="false" customHeight="true" outlineLevel="0" collapsed="false">
      <c r="A12" s="60" t="s">
        <v>152</v>
      </c>
      <c r="B12" s="60" t="s">
        <v>153</v>
      </c>
      <c r="C12" s="61" t="s">
        <v>154</v>
      </c>
      <c r="D12" s="62"/>
      <c r="E12" s="63"/>
      <c r="F12" s="64" t="str">
        <f aca="false">IF(E12="","",IFERROR(INDEX(Lists!$B$2:$B$6,MATCH(E12,Lists!$A$2:$A$6,0)),""))</f>
        <v/>
      </c>
      <c r="G12" s="65" t="str">
        <f aca="false">IF(D12="","",IFERROR(INDEX(Lists!$E$2:$E$5,MATCH(D12,Lists!$D$2:$D$5,0)),""))</f>
        <v/>
      </c>
      <c r="H12" s="66"/>
      <c r="I12" s="66"/>
      <c r="J12" s="66"/>
      <c r="K12" s="67"/>
      <c r="L12" s="68" t="s">
        <v>148</v>
      </c>
    </row>
    <row r="13" customFormat="false" ht="19.5" hidden="false" customHeight="true" outlineLevel="0" collapsed="false">
      <c r="A13" s="59" t="s">
        <v>105</v>
      </c>
      <c r="B13" s="59"/>
      <c r="C13" s="59"/>
      <c r="D13" s="59"/>
      <c r="E13" s="59"/>
      <c r="F13" s="59"/>
      <c r="G13" s="59"/>
      <c r="H13" s="59"/>
      <c r="I13" s="59"/>
      <c r="J13" s="59"/>
      <c r="K13" s="59"/>
    </row>
    <row r="14" customFormat="false" ht="85.5" hidden="false" customHeight="true" outlineLevel="0" collapsed="false">
      <c r="A14" s="60" t="s">
        <v>155</v>
      </c>
      <c r="B14" s="60" t="s">
        <v>156</v>
      </c>
      <c r="C14" s="61" t="s">
        <v>157</v>
      </c>
      <c r="D14" s="62"/>
      <c r="E14" s="63"/>
      <c r="F14" s="64" t="str">
        <f aca="false">IF(E14="","",IFERROR(INDEX(Lists!$B$2:$B$6,MATCH(E14,Lists!$A$2:$A$6,0)),""))</f>
        <v/>
      </c>
      <c r="G14" s="65" t="str">
        <f aca="false">IF(D14="","",IFERROR(INDEX(Lists!$E$2:$E$5,MATCH(D14,Lists!$D$2:$D$5,0)),""))</f>
        <v/>
      </c>
      <c r="H14" s="66"/>
      <c r="I14" s="66"/>
      <c r="J14" s="66"/>
      <c r="K14" s="67"/>
      <c r="L14" s="68" t="s">
        <v>158</v>
      </c>
    </row>
    <row r="15" customFormat="false" ht="85.5" hidden="false" customHeight="true" outlineLevel="0" collapsed="false">
      <c r="A15" s="60" t="s">
        <v>159</v>
      </c>
      <c r="B15" s="60" t="s">
        <v>160</v>
      </c>
      <c r="C15" s="61" t="s">
        <v>161</v>
      </c>
      <c r="D15" s="62"/>
      <c r="E15" s="63"/>
      <c r="F15" s="64" t="str">
        <f aca="false">IF(E15="","",IFERROR(INDEX(Lists!$B$2:$B$6,MATCH(E15,Lists!$A$2:$A$6,0)),""))</f>
        <v/>
      </c>
      <c r="G15" s="65" t="str">
        <f aca="false">IF(D15="","",IFERROR(INDEX(Lists!$E$2:$E$5,MATCH(D15,Lists!$D$2:$D$5,0)),""))</f>
        <v/>
      </c>
      <c r="H15" s="66"/>
      <c r="I15" s="66"/>
      <c r="J15" s="66"/>
      <c r="K15" s="67"/>
      <c r="L15" s="68" t="s">
        <v>158</v>
      </c>
    </row>
    <row r="16" customFormat="false" ht="72.75" hidden="false" customHeight="true" outlineLevel="0" collapsed="false">
      <c r="A16" s="60" t="s">
        <v>162</v>
      </c>
      <c r="B16" s="60" t="s">
        <v>163</v>
      </c>
      <c r="C16" s="61" t="s">
        <v>164</v>
      </c>
      <c r="D16" s="62"/>
      <c r="E16" s="63"/>
      <c r="F16" s="64" t="str">
        <f aca="false">IF(E16="","",IFERROR(INDEX(Lists!$B$2:$B$6,MATCH(E16,Lists!$A$2:$A$6,0)),""))</f>
        <v/>
      </c>
      <c r="G16" s="65" t="str">
        <f aca="false">IF(D16="","",IFERROR(INDEX(Lists!$E$2:$E$5,MATCH(D16,Lists!$D$2:$D$5,0)),""))</f>
        <v/>
      </c>
      <c r="H16" s="66"/>
      <c r="I16" s="66"/>
      <c r="J16" s="66"/>
      <c r="K16" s="67"/>
      <c r="L16" s="68" t="s">
        <v>158</v>
      </c>
    </row>
    <row r="17" customFormat="false" ht="111.75" hidden="false" customHeight="true" outlineLevel="0" collapsed="false">
      <c r="A17" s="60" t="s">
        <v>165</v>
      </c>
      <c r="B17" s="60" t="s">
        <v>166</v>
      </c>
      <c r="C17" s="61" t="s">
        <v>167</v>
      </c>
      <c r="D17" s="62"/>
      <c r="E17" s="63"/>
      <c r="F17" s="64" t="str">
        <f aca="false">IF(E17="","",IFERROR(INDEX(Lists!$B$2:$B$6,MATCH(E17,Lists!$A$2:$A$6,0)),""))</f>
        <v/>
      </c>
      <c r="G17" s="65" t="str">
        <f aca="false">IF(D17="","",IFERROR(INDEX(Lists!$E$2:$E$5,MATCH(D17,Lists!$D$2:$D$5,0)),""))</f>
        <v/>
      </c>
      <c r="H17" s="66"/>
      <c r="I17" s="66"/>
      <c r="J17" s="66"/>
      <c r="K17" s="67"/>
      <c r="L17" s="68" t="s">
        <v>158</v>
      </c>
    </row>
    <row r="18" customFormat="false" ht="85.5" hidden="false" customHeight="true" outlineLevel="0" collapsed="false">
      <c r="A18" s="60" t="s">
        <v>168</v>
      </c>
      <c r="B18" s="60" t="s">
        <v>169</v>
      </c>
      <c r="C18" s="61" t="s">
        <v>170</v>
      </c>
      <c r="D18" s="62"/>
      <c r="E18" s="63"/>
      <c r="F18" s="64" t="str">
        <f aca="false">IF(E18="","",IFERROR(INDEX(Lists!$B$2:$B$6,MATCH(E18,Lists!$A$2:$A$6,0)),""))</f>
        <v/>
      </c>
      <c r="G18" s="65" t="str">
        <f aca="false">IF(D18="","",IFERROR(INDEX(Lists!$E$2:$E$5,MATCH(D18,Lists!$D$2:$D$5,0)),""))</f>
        <v/>
      </c>
      <c r="H18" s="66"/>
      <c r="I18" s="66"/>
      <c r="J18" s="66"/>
      <c r="K18" s="67"/>
      <c r="L18" s="68" t="s">
        <v>158</v>
      </c>
    </row>
    <row r="19" customFormat="false" ht="85.5" hidden="false" customHeight="true" outlineLevel="0" collapsed="false">
      <c r="A19" s="60" t="s">
        <v>171</v>
      </c>
      <c r="B19" s="60" t="s">
        <v>172</v>
      </c>
      <c r="C19" s="61" t="s">
        <v>173</v>
      </c>
      <c r="D19" s="62"/>
      <c r="E19" s="63"/>
      <c r="F19" s="64" t="str">
        <f aca="false">IF(E19="","",IFERROR(INDEX(Lists!$B$2:$B$6,MATCH(E19,Lists!$A$2:$A$6,0)),""))</f>
        <v/>
      </c>
      <c r="G19" s="65" t="str">
        <f aca="false">IF(D19="","",IFERROR(INDEX(Lists!$E$2:$E$5,MATCH(D19,Lists!$D$2:$D$5,0)),""))</f>
        <v/>
      </c>
      <c r="H19" s="66"/>
      <c r="I19" s="66"/>
      <c r="J19" s="66"/>
      <c r="K19" s="67"/>
      <c r="L19" s="68" t="s">
        <v>158</v>
      </c>
    </row>
    <row r="20" customFormat="false" ht="85.5" hidden="false" customHeight="true" outlineLevel="0" collapsed="false">
      <c r="A20" s="60" t="s">
        <v>174</v>
      </c>
      <c r="B20" s="60" t="s">
        <v>175</v>
      </c>
      <c r="C20" s="61" t="s">
        <v>176</v>
      </c>
      <c r="D20" s="62"/>
      <c r="E20" s="63"/>
      <c r="F20" s="64" t="str">
        <f aca="false">IF(E20="","",IFERROR(INDEX(Lists!$B$2:$B$6,MATCH(E20,Lists!$A$2:$A$6,0)),""))</f>
        <v/>
      </c>
      <c r="G20" s="65" t="str">
        <f aca="false">IF(D20="","",IFERROR(INDEX(Lists!$E$2:$E$5,MATCH(D20,Lists!$D$2:$D$5,0)),""))</f>
        <v/>
      </c>
      <c r="H20" s="66"/>
      <c r="I20" s="66"/>
      <c r="J20" s="66"/>
      <c r="K20" s="67"/>
      <c r="L20" s="68" t="s">
        <v>158</v>
      </c>
    </row>
    <row r="21" customFormat="false" ht="72.75" hidden="false" customHeight="true" outlineLevel="0" collapsed="false">
      <c r="A21" s="60" t="s">
        <v>177</v>
      </c>
      <c r="B21" s="60" t="s">
        <v>178</v>
      </c>
      <c r="C21" s="61" t="s">
        <v>179</v>
      </c>
      <c r="D21" s="62"/>
      <c r="E21" s="63"/>
      <c r="F21" s="64" t="str">
        <f aca="false">IF(E21="","",IFERROR(INDEX(Lists!$B$2:$B$6,MATCH(E21,Lists!$A$2:$A$6,0)),""))</f>
        <v/>
      </c>
      <c r="G21" s="65" t="str">
        <f aca="false">IF(D21="","",IFERROR(INDEX(Lists!$E$2:$E$5,MATCH(D21,Lists!$D$2:$D$5,0)),""))</f>
        <v/>
      </c>
      <c r="H21" s="66"/>
      <c r="I21" s="66"/>
      <c r="J21" s="66"/>
      <c r="K21" s="67"/>
      <c r="L21" s="68" t="s">
        <v>158</v>
      </c>
    </row>
    <row r="22" customFormat="false" ht="19.5" hidden="false" customHeight="true" outlineLevel="0" collapsed="false">
      <c r="A22" s="59" t="s">
        <v>106</v>
      </c>
      <c r="B22" s="59"/>
      <c r="C22" s="59"/>
      <c r="D22" s="59"/>
      <c r="E22" s="59"/>
      <c r="F22" s="59"/>
      <c r="G22" s="59"/>
      <c r="H22" s="59"/>
      <c r="I22" s="59"/>
      <c r="J22" s="59"/>
      <c r="K22" s="59"/>
    </row>
    <row r="23" customFormat="false" ht="46.5" hidden="false" customHeight="true" outlineLevel="0" collapsed="false">
      <c r="A23" s="60" t="s">
        <v>180</v>
      </c>
      <c r="B23" s="60" t="s">
        <v>181</v>
      </c>
      <c r="C23" s="61" t="s">
        <v>182</v>
      </c>
      <c r="D23" s="62"/>
      <c r="E23" s="63"/>
      <c r="F23" s="64" t="str">
        <f aca="false">IF(E23="","",IFERROR(INDEX(Lists!$B$2:$B$6,MATCH(E23,Lists!$A$2:$A$6,0)),""))</f>
        <v/>
      </c>
      <c r="G23" s="65" t="str">
        <f aca="false">IF(D23="","",IFERROR(INDEX(Lists!$E$2:$E$5,MATCH(D23,Lists!$D$2:$D$5,0)),""))</f>
        <v/>
      </c>
      <c r="H23" s="66"/>
      <c r="I23" s="66"/>
      <c r="J23" s="66"/>
      <c r="K23" s="67"/>
      <c r="L23" s="68" t="s">
        <v>183</v>
      </c>
    </row>
    <row r="24" customFormat="false" ht="72.75" hidden="false" customHeight="true" outlineLevel="0" collapsed="false">
      <c r="A24" s="60" t="s">
        <v>184</v>
      </c>
      <c r="B24" s="60" t="s">
        <v>185</v>
      </c>
      <c r="C24" s="61" t="s">
        <v>186</v>
      </c>
      <c r="D24" s="62"/>
      <c r="E24" s="63"/>
      <c r="F24" s="64" t="str">
        <f aca="false">IF(E24="","",IFERROR(INDEX(Lists!$B$2:$B$6,MATCH(E24,Lists!$A$2:$A$6,0)),""))</f>
        <v/>
      </c>
      <c r="G24" s="65" t="str">
        <f aca="false">IF(D24="","",IFERROR(INDEX(Lists!$E$2:$E$5,MATCH(D24,Lists!$D$2:$D$5,0)),""))</f>
        <v/>
      </c>
      <c r="H24" s="66"/>
      <c r="I24" s="66"/>
      <c r="J24" s="66"/>
      <c r="K24" s="67"/>
      <c r="L24" s="68" t="s">
        <v>183</v>
      </c>
    </row>
    <row r="25" customFormat="false" ht="85.5" hidden="false" customHeight="true" outlineLevel="0" collapsed="false">
      <c r="A25" s="60" t="s">
        <v>187</v>
      </c>
      <c r="B25" s="60" t="s">
        <v>188</v>
      </c>
      <c r="C25" s="61" t="s">
        <v>189</v>
      </c>
      <c r="D25" s="62"/>
      <c r="E25" s="63"/>
      <c r="F25" s="64" t="str">
        <f aca="false">IF(E25="","",IFERROR(INDEX(Lists!$B$2:$B$6,MATCH(E25,Lists!$A$2:$A$6,0)),""))</f>
        <v/>
      </c>
      <c r="G25" s="65" t="str">
        <f aca="false">IF(D25="","",IFERROR(INDEX(Lists!$E$2:$E$5,MATCH(D25,Lists!$D$2:$D$5,0)),""))</f>
        <v/>
      </c>
      <c r="H25" s="66"/>
      <c r="I25" s="66"/>
      <c r="J25" s="66"/>
      <c r="K25" s="67"/>
      <c r="L25" s="68" t="s">
        <v>183</v>
      </c>
    </row>
    <row r="26" customFormat="false" ht="85.5" hidden="false" customHeight="true" outlineLevel="0" collapsed="false">
      <c r="A26" s="60" t="s">
        <v>190</v>
      </c>
      <c r="B26" s="60" t="s">
        <v>191</v>
      </c>
      <c r="C26" s="61" t="s">
        <v>192</v>
      </c>
      <c r="D26" s="62"/>
      <c r="E26" s="63"/>
      <c r="F26" s="64" t="str">
        <f aca="false">IF(E26="","",IFERROR(INDEX(Lists!$B$2:$B$6,MATCH(E26,Lists!$A$2:$A$6,0)),""))</f>
        <v/>
      </c>
      <c r="G26" s="65" t="str">
        <f aca="false">IF(D26="","",IFERROR(INDEX(Lists!$E$2:$E$5,MATCH(D26,Lists!$D$2:$D$5,0)),""))</f>
        <v/>
      </c>
      <c r="H26" s="66"/>
      <c r="I26" s="66"/>
      <c r="J26" s="66"/>
      <c r="K26" s="67"/>
      <c r="L26" s="68" t="s">
        <v>183</v>
      </c>
    </row>
    <row r="27" customFormat="false" ht="72.75" hidden="false" customHeight="true" outlineLevel="0" collapsed="false">
      <c r="A27" s="60" t="s">
        <v>193</v>
      </c>
      <c r="B27" s="60" t="s">
        <v>194</v>
      </c>
      <c r="C27" s="61" t="s">
        <v>195</v>
      </c>
      <c r="D27" s="62"/>
      <c r="E27" s="63"/>
      <c r="F27" s="64" t="str">
        <f aca="false">IF(E27="","",IFERROR(INDEX(Lists!$B$2:$B$6,MATCH(E27,Lists!$A$2:$A$6,0)),""))</f>
        <v/>
      </c>
      <c r="G27" s="65" t="str">
        <f aca="false">IF(D27="","",IFERROR(INDEX(Lists!$E$2:$E$5,MATCH(D27,Lists!$D$2:$D$5,0)),""))</f>
        <v/>
      </c>
      <c r="H27" s="66"/>
      <c r="I27" s="66"/>
      <c r="J27" s="66"/>
      <c r="K27" s="67"/>
      <c r="L27" s="68" t="s">
        <v>183</v>
      </c>
    </row>
    <row r="28" customFormat="false" ht="60" hidden="false" customHeight="true" outlineLevel="0" collapsed="false">
      <c r="A28" s="60" t="s">
        <v>196</v>
      </c>
      <c r="B28" s="60" t="s">
        <v>197</v>
      </c>
      <c r="C28" s="61" t="s">
        <v>198</v>
      </c>
      <c r="D28" s="62"/>
      <c r="E28" s="63"/>
      <c r="F28" s="64" t="str">
        <f aca="false">IF(E28="","",IFERROR(INDEX(Lists!$B$2:$B$6,MATCH(E28,Lists!$A$2:$A$6,0)),""))</f>
        <v/>
      </c>
      <c r="G28" s="65" t="str">
        <f aca="false">IF(D28="","",IFERROR(INDEX(Lists!$E$2:$E$5,MATCH(D28,Lists!$D$2:$D$5,0)),""))</f>
        <v/>
      </c>
      <c r="H28" s="66"/>
      <c r="I28" s="66"/>
      <c r="J28" s="66"/>
      <c r="K28" s="67"/>
      <c r="L28" s="68" t="s">
        <v>183</v>
      </c>
    </row>
    <row r="29" customFormat="false" ht="60" hidden="false" customHeight="true" outlineLevel="0" collapsed="false">
      <c r="A29" s="60" t="s">
        <v>199</v>
      </c>
      <c r="B29" s="60" t="s">
        <v>200</v>
      </c>
      <c r="C29" s="61" t="s">
        <v>201</v>
      </c>
      <c r="D29" s="62"/>
      <c r="E29" s="63"/>
      <c r="F29" s="64" t="str">
        <f aca="false">IF(E29="","",IFERROR(INDEX(Lists!$B$2:$B$6,MATCH(E29,Lists!$A$2:$A$6,0)),""))</f>
        <v/>
      </c>
      <c r="G29" s="65" t="str">
        <f aca="false">IF(D29="","",IFERROR(INDEX(Lists!$E$2:$E$5,MATCH(D29,Lists!$D$2:$D$5,0)),""))</f>
        <v/>
      </c>
      <c r="H29" s="66"/>
      <c r="I29" s="66"/>
      <c r="J29" s="66"/>
      <c r="K29" s="67"/>
      <c r="L29" s="68" t="s">
        <v>183</v>
      </c>
    </row>
    <row r="30" customFormat="false" ht="60" hidden="false" customHeight="true" outlineLevel="0" collapsed="false">
      <c r="A30" s="60" t="s">
        <v>202</v>
      </c>
      <c r="B30" s="60" t="s">
        <v>203</v>
      </c>
      <c r="C30" s="61" t="s">
        <v>204</v>
      </c>
      <c r="D30" s="62"/>
      <c r="E30" s="63"/>
      <c r="F30" s="64" t="str">
        <f aca="false">IF(E30="","",IFERROR(INDEX(Lists!$B$2:$B$6,MATCH(E30,Lists!$A$2:$A$6,0)),""))</f>
        <v/>
      </c>
      <c r="G30" s="65" t="str">
        <f aca="false">IF(D30="","",IFERROR(INDEX(Lists!$E$2:$E$5,MATCH(D30,Lists!$D$2:$D$5,0)),""))</f>
        <v/>
      </c>
      <c r="H30" s="66"/>
      <c r="I30" s="66"/>
      <c r="J30" s="66"/>
      <c r="K30" s="67"/>
      <c r="L30" s="68" t="s">
        <v>183</v>
      </c>
    </row>
    <row r="31" customFormat="false" ht="72.75" hidden="false" customHeight="true" outlineLevel="0" collapsed="false">
      <c r="A31" s="60" t="s">
        <v>205</v>
      </c>
      <c r="B31" s="60" t="s">
        <v>206</v>
      </c>
      <c r="C31" s="61" t="s">
        <v>207</v>
      </c>
      <c r="D31" s="62"/>
      <c r="E31" s="63"/>
      <c r="F31" s="64" t="str">
        <f aca="false">IF(E31="","",IFERROR(INDEX(Lists!$B$2:$B$6,MATCH(E31,Lists!$A$2:$A$6,0)),""))</f>
        <v/>
      </c>
      <c r="G31" s="65" t="str">
        <f aca="false">IF(D31="","",IFERROR(INDEX(Lists!$E$2:$E$5,MATCH(D31,Lists!$D$2:$D$5,0)),""))</f>
        <v/>
      </c>
      <c r="H31" s="66"/>
      <c r="I31" s="66"/>
      <c r="J31" s="66"/>
      <c r="K31" s="67"/>
      <c r="L31" s="68" t="s">
        <v>183</v>
      </c>
    </row>
    <row r="32" customFormat="false" ht="19.5" hidden="false" customHeight="true" outlineLevel="0" collapsed="false">
      <c r="A32" s="59" t="s">
        <v>107</v>
      </c>
      <c r="B32" s="59"/>
      <c r="C32" s="59"/>
      <c r="D32" s="59"/>
      <c r="E32" s="59"/>
      <c r="F32" s="59"/>
      <c r="G32" s="59"/>
      <c r="H32" s="59"/>
      <c r="I32" s="59"/>
      <c r="J32" s="59"/>
      <c r="K32" s="59"/>
    </row>
    <row r="33" customFormat="false" ht="111.75" hidden="false" customHeight="true" outlineLevel="0" collapsed="false">
      <c r="A33" s="60" t="s">
        <v>208</v>
      </c>
      <c r="B33" s="60" t="s">
        <v>209</v>
      </c>
      <c r="C33" s="61" t="s">
        <v>210</v>
      </c>
      <c r="D33" s="62"/>
      <c r="E33" s="63"/>
      <c r="F33" s="64" t="str">
        <f aca="false">IF(E33="","",IFERROR(INDEX(Lists!$B$2:$B$6,MATCH(E33,Lists!$A$2:$A$6,0)),""))</f>
        <v/>
      </c>
      <c r="G33" s="65" t="str">
        <f aca="false">IF(D33="","",IFERROR(INDEX(Lists!$E$2:$E$5,MATCH(D33,Lists!$D$2:$D$5,0)),""))</f>
        <v/>
      </c>
      <c r="H33" s="66"/>
      <c r="I33" s="66"/>
      <c r="J33" s="66"/>
      <c r="K33" s="67"/>
      <c r="L33" s="68" t="s">
        <v>211</v>
      </c>
    </row>
    <row r="34" customFormat="false" ht="111.75" hidden="false" customHeight="true" outlineLevel="0" collapsed="false">
      <c r="A34" s="60" t="s">
        <v>212</v>
      </c>
      <c r="B34" s="60" t="s">
        <v>213</v>
      </c>
      <c r="C34" s="61" t="s">
        <v>214</v>
      </c>
      <c r="D34" s="62"/>
      <c r="E34" s="63"/>
      <c r="F34" s="64" t="str">
        <f aca="false">IF(E34="","",IFERROR(INDEX(Lists!$B$2:$B$6,MATCH(E34,Lists!$A$2:$A$6,0)),""))</f>
        <v/>
      </c>
      <c r="G34" s="65" t="str">
        <f aca="false">IF(D34="","",IFERROR(INDEX(Lists!$E$2:$E$5,MATCH(D34,Lists!$D$2:$D$5,0)),""))</f>
        <v/>
      </c>
      <c r="H34" s="66"/>
      <c r="I34" s="66"/>
      <c r="J34" s="66"/>
      <c r="K34" s="67"/>
      <c r="L34" s="68" t="s">
        <v>211</v>
      </c>
    </row>
    <row r="35" customFormat="false" ht="19.5" hidden="false" customHeight="true" outlineLevel="0" collapsed="false">
      <c r="A35" s="59" t="s">
        <v>108</v>
      </c>
      <c r="B35" s="59"/>
      <c r="C35" s="59"/>
      <c r="D35" s="59"/>
      <c r="E35" s="59"/>
      <c r="F35" s="59"/>
      <c r="G35" s="59"/>
      <c r="H35" s="59"/>
      <c r="I35" s="59"/>
      <c r="J35" s="59"/>
      <c r="K35" s="59"/>
    </row>
    <row r="36" customFormat="false" ht="72.75" hidden="false" customHeight="true" outlineLevel="0" collapsed="false">
      <c r="A36" s="60" t="s">
        <v>215</v>
      </c>
      <c r="B36" s="60" t="s">
        <v>216</v>
      </c>
      <c r="C36" s="61" t="s">
        <v>217</v>
      </c>
      <c r="D36" s="62"/>
      <c r="E36" s="63"/>
      <c r="F36" s="64" t="str">
        <f aca="false">IF(E36="","",IFERROR(INDEX(Lists!$B$2:$B$6,MATCH(E36,Lists!$A$2:$A$6,0)),""))</f>
        <v/>
      </c>
      <c r="G36" s="65" t="str">
        <f aca="false">IF(D36="","",IFERROR(INDEX(Lists!$E$2:$E$5,MATCH(D36,Lists!$D$2:$D$5,0)),""))</f>
        <v/>
      </c>
      <c r="H36" s="66"/>
      <c r="I36" s="66"/>
      <c r="J36" s="66"/>
      <c r="K36" s="67"/>
      <c r="L36" s="68" t="s">
        <v>218</v>
      </c>
    </row>
    <row r="37" customFormat="false" ht="85.5" hidden="false" customHeight="true" outlineLevel="0" collapsed="false">
      <c r="A37" s="60" t="s">
        <v>219</v>
      </c>
      <c r="B37" s="60" t="s">
        <v>220</v>
      </c>
      <c r="C37" s="61" t="s">
        <v>221</v>
      </c>
      <c r="D37" s="62"/>
      <c r="E37" s="63"/>
      <c r="F37" s="64" t="str">
        <f aca="false">IF(E37="","",IFERROR(INDEX(Lists!$B$2:$B$6,MATCH(E37,Lists!$A$2:$A$6,0)),""))</f>
        <v/>
      </c>
      <c r="G37" s="65" t="str">
        <f aca="false">IF(D37="","",IFERROR(INDEX(Lists!$E$2:$E$5,MATCH(D37,Lists!$D$2:$D$5,0)),""))</f>
        <v/>
      </c>
      <c r="H37" s="66"/>
      <c r="I37" s="66"/>
      <c r="J37" s="66"/>
      <c r="K37" s="67"/>
      <c r="L37" s="68" t="s">
        <v>218</v>
      </c>
    </row>
    <row r="38" customFormat="false" ht="72.75" hidden="false" customHeight="true" outlineLevel="0" collapsed="false">
      <c r="A38" s="60" t="s">
        <v>222</v>
      </c>
      <c r="B38" s="60" t="s">
        <v>223</v>
      </c>
      <c r="C38" s="61" t="s">
        <v>224</v>
      </c>
      <c r="D38" s="62"/>
      <c r="E38" s="63"/>
      <c r="F38" s="64" t="str">
        <f aca="false">IF(E38="","",IFERROR(INDEX(Lists!$B$2:$B$6,MATCH(E38,Lists!$A$2:$A$6,0)),""))</f>
        <v/>
      </c>
      <c r="G38" s="65" t="str">
        <f aca="false">IF(D38="","",IFERROR(INDEX(Lists!$E$2:$E$5,MATCH(D38,Lists!$D$2:$D$5,0)),""))</f>
        <v/>
      </c>
      <c r="H38" s="66"/>
      <c r="I38" s="66"/>
      <c r="J38" s="66"/>
      <c r="K38" s="67"/>
      <c r="L38" s="68" t="s">
        <v>218</v>
      </c>
    </row>
    <row r="39" customFormat="false" ht="72.75" hidden="false" customHeight="true" outlineLevel="0" collapsed="false">
      <c r="A39" s="60" t="s">
        <v>225</v>
      </c>
      <c r="B39" s="60" t="s">
        <v>226</v>
      </c>
      <c r="C39" s="61" t="s">
        <v>227</v>
      </c>
      <c r="D39" s="62"/>
      <c r="E39" s="63"/>
      <c r="F39" s="64" t="str">
        <f aca="false">IF(E39="","",IFERROR(INDEX(Lists!$B$2:$B$6,MATCH(E39,Lists!$A$2:$A$6,0)),""))</f>
        <v/>
      </c>
      <c r="G39" s="65" t="str">
        <f aca="false">IF(D39="","",IFERROR(INDEX(Lists!$E$2:$E$5,MATCH(D39,Lists!$D$2:$D$5,0)),""))</f>
        <v/>
      </c>
      <c r="H39" s="66"/>
      <c r="I39" s="66"/>
      <c r="J39" s="66"/>
      <c r="K39" s="67"/>
      <c r="L39" s="68" t="s">
        <v>218</v>
      </c>
    </row>
    <row r="40" customFormat="false" ht="46.5" hidden="false" customHeight="true" outlineLevel="0" collapsed="false">
      <c r="A40" s="60" t="s">
        <v>228</v>
      </c>
      <c r="B40" s="60" t="s">
        <v>229</v>
      </c>
      <c r="C40" s="61" t="s">
        <v>230</v>
      </c>
      <c r="D40" s="62"/>
      <c r="E40" s="63"/>
      <c r="F40" s="64" t="str">
        <f aca="false">IF(E40="","",IFERROR(INDEX(Lists!$B$2:$B$6,MATCH(E40,Lists!$A$2:$A$6,0)),""))</f>
        <v/>
      </c>
      <c r="G40" s="65" t="str">
        <f aca="false">IF(D40="","",IFERROR(INDEX(Lists!$E$2:$E$5,MATCH(D40,Lists!$D$2:$D$5,0)),""))</f>
        <v/>
      </c>
      <c r="H40" s="66"/>
      <c r="I40" s="66"/>
      <c r="J40" s="66"/>
      <c r="K40" s="67"/>
      <c r="L40" s="68" t="s">
        <v>218</v>
      </c>
    </row>
    <row r="41" customFormat="false" ht="111.75" hidden="false" customHeight="true" outlineLevel="0" collapsed="false">
      <c r="A41" s="60" t="s">
        <v>231</v>
      </c>
      <c r="B41" s="60" t="s">
        <v>232</v>
      </c>
      <c r="C41" s="61" t="s">
        <v>233</v>
      </c>
      <c r="D41" s="62"/>
      <c r="E41" s="63"/>
      <c r="F41" s="64" t="str">
        <f aca="false">IF(E41="","",IFERROR(INDEX(Lists!$B$2:$B$6,MATCH(E41,Lists!$A$2:$A$6,0)),""))</f>
        <v/>
      </c>
      <c r="G41" s="65" t="str">
        <f aca="false">IF(D41="","",IFERROR(INDEX(Lists!$E$2:$E$5,MATCH(D41,Lists!$D$2:$D$5,0)),""))</f>
        <v/>
      </c>
      <c r="H41" s="66"/>
      <c r="I41" s="66"/>
      <c r="J41" s="66"/>
      <c r="K41" s="67"/>
      <c r="L41" s="68" t="s">
        <v>218</v>
      </c>
    </row>
    <row r="42" customFormat="false" ht="85.5" hidden="false" customHeight="true" outlineLevel="0" collapsed="false">
      <c r="A42" s="60" t="s">
        <v>234</v>
      </c>
      <c r="B42" s="60" t="s">
        <v>235</v>
      </c>
      <c r="C42" s="61" t="s">
        <v>236</v>
      </c>
      <c r="D42" s="62"/>
      <c r="E42" s="63"/>
      <c r="F42" s="64" t="str">
        <f aca="false">IF(E42="","",IFERROR(INDEX(Lists!$B$2:$B$6,MATCH(E42,Lists!$A$2:$A$6,0)),""))</f>
        <v/>
      </c>
      <c r="G42" s="65" t="str">
        <f aca="false">IF(D42="","",IFERROR(INDEX(Lists!$E$2:$E$5,MATCH(D42,Lists!$D$2:$D$5,0)),""))</f>
        <v/>
      </c>
      <c r="H42" s="66"/>
      <c r="I42" s="66"/>
      <c r="J42" s="66"/>
      <c r="K42" s="67"/>
      <c r="L42" s="68" t="s">
        <v>218</v>
      </c>
    </row>
    <row r="43" customFormat="false" ht="19.5" hidden="false" customHeight="true" outlineLevel="0" collapsed="false">
      <c r="A43" s="59" t="s">
        <v>109</v>
      </c>
      <c r="B43" s="59"/>
      <c r="C43" s="59"/>
      <c r="D43" s="59"/>
      <c r="E43" s="59"/>
      <c r="F43" s="59"/>
      <c r="G43" s="59"/>
      <c r="H43" s="59"/>
      <c r="I43" s="59"/>
      <c r="J43" s="59"/>
      <c r="K43" s="59"/>
    </row>
    <row r="44" customFormat="false" ht="72.75" hidden="false" customHeight="true" outlineLevel="0" collapsed="false">
      <c r="A44" s="60" t="s">
        <v>237</v>
      </c>
      <c r="B44" s="60" t="s">
        <v>238</v>
      </c>
      <c r="C44" s="61" t="s">
        <v>239</v>
      </c>
      <c r="D44" s="62"/>
      <c r="E44" s="63"/>
      <c r="F44" s="64" t="str">
        <f aca="false">IF(E44="","",IFERROR(INDEX(Lists!$B$2:$B$6,MATCH(E44,Lists!$A$2:$A$6,0)),""))</f>
        <v/>
      </c>
      <c r="G44" s="65" t="str">
        <f aca="false">IF(D44="","",IFERROR(INDEX(Lists!$E$2:$E$5,MATCH(D44,Lists!$D$2:$D$5,0)),""))</f>
        <v/>
      </c>
      <c r="H44" s="66"/>
      <c r="I44" s="66"/>
      <c r="J44" s="66"/>
      <c r="K44" s="67"/>
      <c r="L44" s="68" t="s">
        <v>240</v>
      </c>
    </row>
    <row r="45" customFormat="false" ht="99" hidden="false" customHeight="true" outlineLevel="0" collapsed="false">
      <c r="A45" s="60" t="s">
        <v>241</v>
      </c>
      <c r="B45" s="60" t="s">
        <v>242</v>
      </c>
      <c r="C45" s="61" t="s">
        <v>243</v>
      </c>
      <c r="D45" s="62"/>
      <c r="E45" s="63"/>
      <c r="F45" s="64" t="str">
        <f aca="false">IF(E45="","",IFERROR(INDEX(Lists!$B$2:$B$6,MATCH(E45,Lists!$A$2:$A$6,0)),""))</f>
        <v/>
      </c>
      <c r="G45" s="65" t="str">
        <f aca="false">IF(D45="","",IFERROR(INDEX(Lists!$E$2:$E$5,MATCH(D45,Lists!$D$2:$D$5,0)),""))</f>
        <v/>
      </c>
      <c r="H45" s="66"/>
      <c r="I45" s="66"/>
      <c r="J45" s="66"/>
      <c r="K45" s="67"/>
      <c r="L45" s="68" t="s">
        <v>240</v>
      </c>
    </row>
  </sheetData>
  <mergeCells count="9">
    <mergeCell ref="A1:K1"/>
    <mergeCell ref="A2:K2"/>
    <mergeCell ref="A4:K4"/>
    <mergeCell ref="A9:K9"/>
    <mergeCell ref="A13:K13"/>
    <mergeCell ref="A22:K22"/>
    <mergeCell ref="A32:K32"/>
    <mergeCell ref="A35:K35"/>
    <mergeCell ref="A43:K43"/>
  </mergeCells>
  <conditionalFormatting sqref="D4:D45">
    <cfRule type="cellIs" priority="2" operator="equal" aboveAverage="0" equalAverage="0" bottom="0" percent="0" rank="0" text="" dxfId="0">
      <formula>"Fully Conformant"</formula>
    </cfRule>
    <cfRule type="cellIs" priority="3" operator="equal" aboveAverage="0" equalAverage="0" bottom="0" percent="0" rank="0" text="" dxfId="3">
      <formula>"Largely Conformant"</formula>
    </cfRule>
    <cfRule type="cellIs" priority="4" operator="equal" aboveAverage="0" equalAverage="0" bottom="0" percent="0" rank="0" text="" dxfId="1">
      <formula>"Partially Conformant"</formula>
    </cfRule>
    <cfRule type="cellIs" priority="5" operator="equal" aboveAverage="0" equalAverage="0" bottom="0" percent="0" rank="0" text="" dxfId="2">
      <formula>"Non-Conformant"</formula>
    </cfRule>
    <cfRule type="cellIs" priority="6" operator="equal" aboveAverage="0" equalAverage="0" bottom="0" percent="0" rank="0" text="" dxfId="4">
      <formula>"Not Started"</formula>
    </cfRule>
    <cfRule type="cellIs" priority="7" operator="equal" aboveAverage="0" equalAverage="0" bottom="0" percent="0" rank="0" text="" dxfId="5">
      <formula>"Not Applicable"</formula>
    </cfRule>
  </conditionalFormatting>
  <conditionalFormatting sqref="G4:G45">
    <cfRule type="colorScale" priority="8">
      <colorScale>
        <cfvo type="num" val="0"/>
        <cfvo type="num" val="0.5"/>
        <cfvo type="num" val="1"/>
        <color rgb="FFF6DEDE"/>
        <color rgb="FFFBEECB"/>
        <color rgb="FFD8ECDB"/>
      </colorScale>
    </cfRule>
  </conditionalFormatting>
  <conditionalFormatting sqref="E4:E45">
    <cfRule type="colorScale" priority="9">
      <colorScale>
        <cfvo type="num" val="0"/>
        <cfvo type="num" val="2"/>
        <cfvo type="num" val="4"/>
        <color rgb="FFF6DEDE"/>
        <color rgb="FFFBEECB"/>
        <color rgb="FFD8ECDB"/>
      </colorScale>
    </cfRule>
  </conditionalFormatting>
  <dataValidations count="2">
    <dataValidation allowBlank="true" errorStyle="stop" operator="between" showDropDown="false" showErrorMessage="false" showInputMessage="false" sqref="E5:E8 E10:E12 E14:E21 E23:E31 E33:E34 E36:E42 E44:E45" type="list">
      <formula1>Lists!$A$2:$A$6</formula1>
      <formula2>0</formula2>
    </dataValidation>
    <dataValidation allowBlank="true" errorStyle="stop" operator="between" showDropDown="false" showErrorMessage="false" showInputMessage="false" sqref="D5:D8 D10:D12 D14:D21 D23:D31 D33:D34 D36:D42 D44:D45" type="list">
      <formula1>Lists!$D$2:$D$5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244</v>
      </c>
      <c r="B1" s="0" t="s">
        <v>245</v>
      </c>
      <c r="D1" s="0" t="s">
        <v>246</v>
      </c>
      <c r="E1" s="0" t="s">
        <v>247</v>
      </c>
      <c r="F1" s="0" t="s">
        <v>248</v>
      </c>
    </row>
    <row r="2" customFormat="false" ht="15" hidden="false" customHeight="false" outlineLevel="0" collapsed="false">
      <c r="A2" s="0" t="n">
        <v>0</v>
      </c>
      <c r="B2" s="0" t="s">
        <v>67</v>
      </c>
      <c r="D2" s="0" t="s">
        <v>54</v>
      </c>
      <c r="E2" s="0" t="n">
        <v>1</v>
      </c>
      <c r="F2" s="0" t="s">
        <v>249</v>
      </c>
    </row>
    <row r="3" customFormat="false" ht="15" hidden="false" customHeight="false" outlineLevel="0" collapsed="false">
      <c r="A3" s="0" t="n">
        <v>1</v>
      </c>
      <c r="B3" s="0" t="s">
        <v>69</v>
      </c>
      <c r="D3" s="0" t="s">
        <v>56</v>
      </c>
      <c r="E3" s="0" t="n">
        <v>0.75</v>
      </c>
      <c r="F3" s="0" t="s">
        <v>250</v>
      </c>
    </row>
    <row r="4" customFormat="false" ht="15" hidden="false" customHeight="false" outlineLevel="0" collapsed="false">
      <c r="A4" s="0" t="n">
        <v>2</v>
      </c>
      <c r="B4" s="0" t="s">
        <v>71</v>
      </c>
      <c r="D4" s="0" t="s">
        <v>58</v>
      </c>
      <c r="E4" s="0" t="n">
        <v>0.5</v>
      </c>
    </row>
    <row r="5" customFormat="false" ht="15" hidden="false" customHeight="false" outlineLevel="0" collapsed="false">
      <c r="A5" s="0" t="n">
        <v>3</v>
      </c>
      <c r="B5" s="0" t="s">
        <v>73</v>
      </c>
      <c r="D5" s="0" t="s">
        <v>60</v>
      </c>
      <c r="E5" s="0" t="n">
        <v>0</v>
      </c>
    </row>
    <row r="6" customFormat="false" ht="15" hidden="false" customHeight="false" outlineLevel="0" collapsed="false">
      <c r="A6" s="0" t="n">
        <v>4</v>
      </c>
      <c r="B6" s="0" t="s">
        <v>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2026-08-01T11:12:38Z</dcterms:created>
  <dc:creator>Risk Professionals (RiskProfs)</dc:creator>
  <dc:description/>
  <dc:language>en-US</dc:language>
  <cp:lastModifiedBy/>
  <dcterms:modified xsi:type="dcterms:W3CDTF">2026-08-01T11:12:38Z</dcterms:modified>
  <cp:revision>0</cp:revision>
  <dc:subject/>
  <dc:title>ISO 14001:2026 Environmental Management System – Compliance Self-Assessment</dc:title>
</cp:coreProperties>
</file>

<file path=docProps/custom.xml><?xml version="1.0" encoding="utf-8"?>
<Properties xmlns="http://schemas.openxmlformats.org/officeDocument/2006/custom-properties" xmlns:vt="http://schemas.openxmlformats.org/officeDocument/2006/docPropsVTypes"/>
</file>