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Clauses 4-10" sheetId="4" state="visible" r:id="rId6"/>
    <sheet name="Annex A Controls" sheetId="5" state="visible" r:id="rId7"/>
    <sheet name="Lists" sheetId="6" state="hidden" r:id="rId8"/>
  </sheets>
  <definedNames>
    <definedName function="false" hidden="false" localSheetId="4" name="_xlnm.Print_Titles" vbProcedure="false">'Annex A Controls'!$1:$3</definedName>
    <definedName function="false" hidden="false" localSheetId="3" name="_xlnm.Print_Titles" vbProcedure="false">'Clauses 4-10'!$1:$3</definedName>
    <definedName function="false" hidden="false" localSheetId="0" name="_xlnm.Print_Area" vbProcedure="false">Cover!$A$1:$G$34</definedName>
    <definedName function="false" hidden="false" localSheetId="2" name="_xlnm.Print_Area" vbProcedure="false">Dashboard!$A$1:$H$38</definedName>
    <definedName function="false" hidden="false" localSheetId="1" name="_xlnm.Print_Area" vbProcedure="false">Instructions!$A$1:$G$44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<sst xmlns="http://schemas.openxmlformats.org/spreadsheetml/2006/main" count="874" uniqueCount="535">
  <si>
    <t xml:space="preserve">RISK PROFESSIONALS</t>
  </si>
  <si>
    <t xml:space="preserve">Governance  ·  Risk  ·  Compliance</t>
  </si>
  <si>
    <t xml:space="preserve">www.riskprofs.com</t>
  </si>
  <si>
    <t xml:space="preserve">ISO/IEC 27001:2022</t>
  </si>
  <si>
    <t xml:space="preserve">Information Security Management System</t>
  </si>
  <si>
    <t xml:space="preserve">Compliance Self-Assessment Tool</t>
  </si>
  <si>
    <t xml:space="preserve">A structured, maturity-based self-assessment covering the management system requirements of Clauses 4 to 10 and all 93 reference controls of Annex A. Use it to establish your current position, identify gaps and prioritise your path to conformance and certification.</t>
  </si>
  <si>
    <t xml:space="preserve">DOCUMENT CONTROL</t>
  </si>
  <si>
    <t xml:space="preserve">Document title</t>
  </si>
  <si>
    <t xml:space="preserve">ISO/IEC 27001:2022 Information Security Management System – Compliance Self-Assessment</t>
  </si>
  <si>
    <t xml:space="preserve">Reference</t>
  </si>
  <si>
    <t xml:space="preserve">RP-FREE-27001-SA-01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</si>
  <si>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</si>
  <si>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</si>
  <si>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</si>
  <si>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</si>
  <si>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</si>
  <si>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</si>
  <si>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</si>
  <si>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</si>
  <si>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</si>
  <si>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</si>
  <si>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</si>
  <si>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</si>
  <si>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conformance with ISO/IEC 27001:2022.</t>
  </si>
  <si>
    <t xml:space="preserve">You may use and reproduce this tool for that internal purpose. You may not sell, sub-licence, rent, rebrand or distribute it or any derivative of it, in whole or in part, for commercial gain, nor remove any RiskProfs branding or copyright notice, without the prior written consent of Risk Professionals.</t>
  </si>
  <si>
    <t xml:space="preserve">Standard references: ISO/IEC 27001:2022 clause and Annex A references are paraphrased and summarised for assessment convenience. They do not reproduce the text of the standard and are not a substitute for it. The official standard is © ISO/IEC and must be obtained from ISO or an authorised reseller.</t>
  </si>
  <si>
    <t xml:space="preserve">Disclaimer: This tool provides general information, not legal, regulatory or certification advice. Completing it does not confer certification or guarantee conformance; certification can only be granted by an accredited certification body.</t>
  </si>
  <si>
    <t xml:space="preserve">How to use this self-assessment</t>
  </si>
  <si>
    <t xml:space="preserve">ISO/IEC 27001:2022  ·  Information &amp; Instructions</t>
  </si>
  <si>
    <t xml:space="preserve">1.  About this tool</t>
  </si>
  <si>
    <t xml:space="preserve">This workbook helps your organisation assess how well its Information Security Management System (ISMS) meets ISO/IEC 27001:2022. It is a starting point for gap analysis, internal review and certification readiness, and is offered as a free resource by Risk Professionals. Work through each requirement honestly; the value comes from an accurate picture of where you stand today.</t>
  </si>
  <si>
    <t xml:space="preserve">The assessment has two working sheets. The 'Clauses 4-10' sheet covers the management system requirements, and the 'Annex A Controls' sheet covers all 93 reference controls across the four themes (Organisational, People, Physical and Technological). The 'Dashboard' sheet summarises your results automatically.</t>
  </si>
  <si>
    <t xml:space="preserve">2.  How to complete it</t>
  </si>
  <si>
    <t xml:space="preserve">For each item, read the requirement and the 'What to look for' guidance, then record your position in the shaded input columns. Each item carries two independent assessments: a Compliance Status (are you meeting the requirement?) and a Maturity Level (how embedded and repeatable is the approach?). They are rated separately, because an organisation can be compliant on paper yet immature in practice, or maturing but not yet compliant. Only the shaded columns need your input; the calculated columns update on their own.</t>
  </si>
  <si>
    <t xml:space="preserve">Input column</t>
  </si>
  <si>
    <t xml:space="preserve">What to enter</t>
  </si>
  <si>
    <t xml:space="preserve">Applicability</t>
  </si>
  <si>
    <t xml:space="preserve">Applies to the Annex A Controls sheet only — all clauses are mandatory. On the Annex A sheet, set 'Not Applicable' where a control genuinely does not apply and record the justification in the Evidence column (this mirrors a Statement of Applicability).</t>
  </si>
  <si>
    <t xml:space="preserve">Compliance Status</t>
  </si>
  <si>
    <t xml:space="preserve">Select how well the requirement is currently met: Fully, Largely, Partially or Non-Conformant (see the compliance scale below). Leave blank until assessed.</t>
  </si>
  <si>
    <t xml:space="preserve">Maturity Level</t>
  </si>
  <si>
    <t xml:space="preserve">Separately, select a maturity level from 0 to 4 for how established and repeatable the approach is (see the maturity scale below).</t>
  </si>
  <si>
    <t xml:space="preserve">Evidence / Reference</t>
  </si>
  <si>
    <t xml:space="preserve">Note the policy, procedure, record or system that demonstrates the requirement.</t>
  </si>
  <si>
    <t xml:space="preserve">Gap / Action Required</t>
  </si>
  <si>
    <t xml:space="preserve">Describe what is missing and the action needed to close the gap.</t>
  </si>
  <si>
    <t xml:space="preserve">Owner</t>
  </si>
  <si>
    <t xml:space="preserve">Name the person or role accountable for the action.</t>
  </si>
  <si>
    <t xml:space="preserve">Target Date</t>
  </si>
  <si>
    <t xml:space="preserve">Enter the date by which the action is due.</t>
  </si>
  <si>
    <t xml:space="preserve">3.  Compliance scale</t>
  </si>
  <si>
    <t xml:space="preserve">Compliance is your judgement of how well the requirement is currently met. It is scored independently of maturity and drives the compliance figures on the dashboard.</t>
  </si>
  <si>
    <t xml:space="preserve">Status</t>
  </si>
  <si>
    <t xml:space="preserve">What it means</t>
  </si>
  <si>
    <t xml:space="preserve">Score</t>
  </si>
  <si>
    <t xml:space="preserve">Fully Conformant</t>
  </si>
  <si>
    <t xml:space="preserve">The requirement is fully met, with no gaps.</t>
  </si>
  <si>
    <t xml:space="preserve">Largely Conformant</t>
  </si>
  <si>
    <t xml:space="preserve">The requirement is met in most respects, with only minor gaps.</t>
  </si>
  <si>
    <t xml:space="preserve">Partially Conformant</t>
  </si>
  <si>
    <t xml:space="preserve">The requirement is partly met; significant gaps remain.</t>
  </si>
  <si>
    <t xml:space="preserve">Non-Conformant</t>
  </si>
  <si>
    <t xml:space="preserve">The requirement is not met.</t>
  </si>
  <si>
    <t xml:space="preserve">An item with no compliance status is shown as 'Not Started' and counts as zero until you assess it.</t>
  </si>
  <si>
    <t xml:space="preserve">4.  Maturity scale</t>
  </si>
  <si>
    <t xml:space="preserve">Maturity is a separate judgement of how established, documented and repeatable the approach is, regardless of current compliance. It drives the average maturity figures on the dashboard, so apply it consistently.</t>
  </si>
  <si>
    <t xml:space="preserve">Level</t>
  </si>
  <si>
    <t xml:space="preserve">Stage</t>
  </si>
  <si>
    <t xml:space="preserve">Not Implemented</t>
  </si>
  <si>
    <t xml:space="preserve">The requirement is not addressed. No activity, evidence or awareness in place.</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</si>
  <si>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</si>
  <si>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</si>
  <si>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</si>
  <si>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</si>
  <si>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Implemented</t>
  </si>
  <si>
    <t xml:space="preserve">The approach is fully implemented and operating consistently across the defined scope.</t>
  </si>
  <si>
    <t xml:space="preserve">Optimised</t>
  </si>
  <si>
    <t xml:space="preserve">The approach is implemented, measured and continually improved based on performance data.</t>
  </si>
  <si>
    <t xml:space="preserve">5.  Reading the dashboard</t>
  </si>
  <si>
    <t xml:space="preserve">The dashboard updates automatically. The tiles show your overall compliance, average maturity and assessment progress. The section table breaks results down by clause and by Annex A objective, showing average maturity and compliance side by side with a red / amber / green band. Separate distribution tables show how your compliance statuses and maturity levels are spread.</t>
  </si>
  <si>
    <t xml:space="preserve">Suggested reading: below 50% (red) indicates significant gaps and foundational work; 50-79% (amber) indicates partial implementation with defined actions to close; 80% and above (green) indicates a largely conformant, well-embedded system approaching certification readiness.</t>
  </si>
  <si>
    <t xml:space="preserve">6.  Need help getting to certification?</t>
  </si>
  <si>
    <t xml:space="preserve">Risk Professionals provides ISO/IEC 27001 implementation toolkits, gap assessments, internal audits and virtual executive support to take you from this self-assessment to certification. Visit www.riskprofs.com or get in touch to discuss your programme.</t>
  </si>
  <si>
    <t xml:space="preserve">© 2026 Risk Professionals Pty Ltd (RiskProfs). Free resource — internal use only. See the Cover sheet for full copyright and IP terms.</t>
  </si>
  <si>
    <t xml:space="preserve">ISO/IEC 27001:2022  ·  Conformance Dashboard</t>
  </si>
  <si>
    <t xml:space="preserve">Live summary — updates automatically as you complete the assessment sheets.</t>
  </si>
  <si>
    <t xml:space="preserve">OVERALL COMPLIANCE</t>
  </si>
  <si>
    <t xml:space="preserve">AVERAGE MATURITY</t>
  </si>
  <si>
    <t xml:space="preserve">ASSESSMENT PROGRESS</t>
  </si>
  <si>
    <t xml:space="preserve">Mean compliance across items</t>
  </si>
  <si>
    <t xml:space="preserve">Mean maturity level (0 to 4)</t>
  </si>
  <si>
    <t xml:space="preserve">Compliance rated so far</t>
  </si>
  <si>
    <t xml:space="preserve">FULLY CONFORMANT</t>
  </si>
  <si>
    <t xml:space="preserve">OPEN GAPS</t>
  </si>
  <si>
    <t xml:space="preserve">NOT APPLICABLE</t>
  </si>
  <si>
    <t xml:space="preserve">Compliance status: fully</t>
  </si>
  <si>
    <t xml:space="preserve">Non-conformant or partial</t>
  </si>
  <si>
    <t xml:space="preserve">Annex A controls excluded</t>
  </si>
  <si>
    <t xml:space="preserve">PERFORMANCE BY SECTION</t>
  </si>
  <si>
    <t xml:space="preserve">Section</t>
  </si>
  <si>
    <t xml:space="preserve">Items</t>
  </si>
  <si>
    <t xml:space="preserve">Assessed</t>
  </si>
  <si>
    <t xml:space="preserve">Avg Maturity</t>
  </si>
  <si>
    <t xml:space="preserve">Compliance</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</si>
  <si>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</si>
  <si>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</si>
  <si>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</si>
  <si>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</si>
  <si>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</si>
  <si>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</si>
  <si>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</si>
  <si>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Subtotal — Clauses</t>
  </si>
  <si>
    <t xml:space="preserve">A.5  Organisational controls</t>
  </si>
  <si>
    <t xml:space="preserve">A.6  People controls</t>
  </si>
  <si>
    <t xml:space="preserve">A.7  Physical controls</t>
  </si>
  <si>
    <t xml:space="preserve">A.8  Technological controls</t>
  </si>
  <si>
    <t xml:space="preserve">Subtotal — Annex A</t>
  </si>
  <si>
    <t xml:space="preserve">TOTAL — All requirements</t>
  </si>
  <si>
    <t xml:space="preserve">COMPLIANCE DISTRIBUTION</t>
  </si>
  <si>
    <t xml:space="preserve">MATURITY DISTRIBUTION</t>
  </si>
  <si>
    <t xml:space="preserve">Rating</t>
  </si>
  <si>
    <t xml:space="preserve">Count</t>
  </si>
  <si>
    <t xml:space="preserve">Share</t>
  </si>
  <si>
    <t xml:space="preserve">Maturity level</t>
  </si>
  <si>
    <t xml:space="preserve">0 – Not Implemented</t>
  </si>
  <si>
    <t xml:space="preserve">1 – Initial / Ad hoc</t>
  </si>
  <si>
    <t xml:space="preserve">2 – Defined</t>
  </si>
  <si>
    <t xml:space="preserve">3 – Implemented</t>
  </si>
  <si>
    <t xml:space="preserve">Not Started</t>
  </si>
  <si>
    <t xml:space="preserve">4 – Optimised</t>
  </si>
  <si>
    <t xml:space="preserve">Not Applicable</t>
  </si>
  <si>
    <t xml:space="preserve">© 2026 Risk Professionals Pty Ltd (RiskProfs) · www.riskprofs.com · Free resource — internal use only.</t>
  </si>
  <si>
    <t xml:space="preserve">ISO/IEC 27001:2022  ·  Clauses 4 to 10 — Management System Requirements</t>
  </si>
  <si>
    <t xml:space="preserve">All clauses are mandatory. For each, select a Compliance Status and a Maturity Level (two independent assessments); Maturity Stage and Compliance % are calculated.</t>
  </si>
  <si>
    <t xml:space="preserve">Ref</t>
  </si>
  <si>
    <t xml:space="preserve">Clause / Requirement</t>
  </si>
  <si>
    <t xml:space="preserve">What to look for</t>
  </si>
  <si>
    <t xml:space="preserve">Maturity
Level</t>
  </si>
  <si>
    <t xml:space="preserve">Maturity Stage</t>
  </si>
  <si>
    <t xml:space="preserve">Compliance %</t>
  </si>
  <si>
    <t xml:space="preserve">4.1</t>
  </si>
  <si>
    <t xml:space="preserve">Understanding the organisation and its context</t>
  </si>
  <si>
    <t xml:space="preserve">Determine external and internal issues relevant to the organisation's purpose that affect its ability to achieve the intended outcomes of the ISMS.</t>
  </si>
  <si>
    <t xml:space="preserve">4</t>
  </si>
  <si>
    <t xml:space="preserve">4.2</t>
  </si>
  <si>
    <t xml:space="preserve">Understanding the needs and expectations of interested parties</t>
  </si>
  <si>
    <t xml:space="preserve">Determine the interested parties relevant to the ISMS, their relevant requirements, and which of those requirements will be addressed through the ISMS.</t>
  </si>
  <si>
    <t xml:space="preserve">4.3</t>
  </si>
  <si>
    <t xml:space="preserve">Determining the scope of the information security management system</t>
  </si>
  <si>
    <t xml:space="preserve">Determine the boundaries and applicability of the ISMS considering the issues (4.1), requirements (4.2) and interfaces/dependencies; keep the scope as documented information.</t>
  </si>
  <si>
    <t xml:space="preserve">4.4</t>
  </si>
  <si>
    <t xml:space="preserve">Information security management system</t>
  </si>
  <si>
    <t xml:space="preserve">Establish, implement, maintain and continually improve the ISMS, including the processes needed and their interactions.</t>
  </si>
  <si>
    <t xml:space="preserve">5.1</t>
  </si>
  <si>
    <t xml:space="preserve">Leadership and commitment</t>
  </si>
  <si>
    <t xml:space="preserve">Top management demonstrates leadership and commitment to the ISMS: ensuring the policy and objectives are set and compatible with strategy, integrating ISMS requirements, providing resources, and promoting continual improvement.</t>
  </si>
  <si>
    <t xml:space="preserve">5</t>
  </si>
  <si>
    <t xml:space="preserve">5.2</t>
  </si>
  <si>
    <t xml:space="preserve">Policy</t>
  </si>
  <si>
    <t xml:space="preserve">Establish an information security policy appropriate to the organisation, providing a framework for objectives, with commitments to satisfy requirements and continually improve; documented, communicated and available.</t>
  </si>
  <si>
    <t xml:space="preserve">5.3</t>
  </si>
  <si>
    <t xml:space="preserve">Organisational roles, responsibilities and authorities</t>
  </si>
  <si>
    <t xml:space="preserve">Assign and communicate responsibilities and authorities for roles relevant to information security, including ISMS conformance and reporting on performance to top management.</t>
  </si>
  <si>
    <t xml:space="preserve">6.1.1</t>
  </si>
  <si>
    <t xml:space="preserve">Actions to address risks and opportunities – General</t>
  </si>
  <si>
    <t xml:space="preserve">When planning the ISMS, consider the issues (4.1) and requirements (4.2) and determine the risks and opportunities to be addressed to assure intended outcomes, prevent undesired effects and achieve improvement.</t>
  </si>
  <si>
    <t xml:space="preserve">6</t>
  </si>
  <si>
    <t xml:space="preserve">6.1.2</t>
  </si>
  <si>
    <t xml:space="preserve">Information security risk assessment</t>
  </si>
  <si>
    <t xml:space="preserve">Define and apply an information security risk assessment process with risk criteria, and a method to identify, analyse and evaluate risks that produces consistent, valid and comparable results.</t>
  </si>
  <si>
    <t xml:space="preserve">6.1.3</t>
  </si>
  <si>
    <t xml:space="preserve">Information security risk treatment</t>
  </si>
  <si>
    <t xml:space="preserve">Define and apply a risk treatment process: select treatment options, determine controls, compare against Annex A (no necessary control omitted), produce a Statement of Applicability, formulate a treatment plan and obtain risk-owner approval.</t>
  </si>
  <si>
    <t xml:space="preserve">6.2</t>
  </si>
  <si>
    <t xml:space="preserve">Information security objectives and planning to achieve them</t>
  </si>
  <si>
    <t xml:space="preserve">Establish measurable information security objectives at relevant functions and levels, consistent with the policy, and plan how to achieve them (actions, resources, responsibility, timing and evaluation).</t>
  </si>
  <si>
    <t xml:space="preserve">6.3</t>
  </si>
  <si>
    <t xml:space="preserve">Planning of changes</t>
  </si>
  <si>
    <t xml:space="preserve">When the organisation determines the need for changes to the ISMS, the changes are carried out in a planned manner.</t>
  </si>
  <si>
    <t xml:space="preserve">7.1</t>
  </si>
  <si>
    <t xml:space="preserve">Resources</t>
  </si>
  <si>
    <t xml:space="preserve">Determine and provide the resources needed to establish, implement, maintain and continually improve the ISMS.</t>
  </si>
  <si>
    <t xml:space="preserve">7</t>
  </si>
  <si>
    <t xml:space="preserve">7.2</t>
  </si>
  <si>
    <t xml:space="preserve">Competence</t>
  </si>
  <si>
    <t xml:space="preserve">Determine the necessary competence of persons doing work affecting information security performance, ensure competence, take action where needed, and retain evidence.</t>
  </si>
  <si>
    <t xml:space="preserve">7.3</t>
  </si>
  <si>
    <t xml:space="preserve">Awareness</t>
  </si>
  <si>
    <t xml:space="preserve">Ensure persons doing work under the organisation's control are aware of the policy, their contribution to ISMS effectiveness and the implications of not conforming.</t>
  </si>
  <si>
    <t xml:space="preserve">7.4</t>
  </si>
  <si>
    <t xml:space="preserve">Communication</t>
  </si>
  <si>
    <t xml:space="preserve">Determine the internal and external communications relevant to the ISMS, including what, when, with whom, and how to communicate.</t>
  </si>
  <si>
    <t xml:space="preserve">7.5.1</t>
  </si>
  <si>
    <t xml:space="preserve">Documented information – General</t>
  </si>
  <si>
    <t xml:space="preserve">The ISMS includes the documented information required by the standard and that determined by the organisation as necessary for effectiveness.</t>
  </si>
  <si>
    <t xml:space="preserve">7.5.2</t>
  </si>
  <si>
    <t xml:space="preserve">Creating and updating</t>
  </si>
  <si>
    <t xml:space="preserve">When creating and updating documented information, ensure appropriate identification, format and media, and review and approval for suitability and adequacy.</t>
  </si>
  <si>
    <t xml:space="preserve">7.5.3</t>
  </si>
  <si>
    <t xml:space="preserve">Control of documented information</t>
  </si>
  <si>
    <t xml:space="preserve">Control documented information so it is available and protected where needed, addressing distribution, access, retrieval, storage, version control, retention and disposition, including documents of external origin.</t>
  </si>
  <si>
    <t xml:space="preserve">8.1</t>
  </si>
  <si>
    <t xml:space="preserve">Operational planning and control</t>
  </si>
  <si>
    <t xml:space="preserve">Plan, implement and control the processes needed to meet requirements and implement the clause 6 actions; control planned changes, review unintended changes, and control externally provided processes, products and services.</t>
  </si>
  <si>
    <t xml:space="preserve">8</t>
  </si>
  <si>
    <t xml:space="preserve">8.2</t>
  </si>
  <si>
    <t xml:space="preserve">Information security risk assessment (operational)</t>
  </si>
  <si>
    <t xml:space="preserve">Perform information security risk assessments at planned intervals or when significant changes occur, in line with the 6.1.2 criteria, and retain documented results.</t>
  </si>
  <si>
    <t xml:space="preserve">8.3</t>
  </si>
  <si>
    <t xml:space="preserve">Information security risk treatment (operational)</t>
  </si>
  <si>
    <t xml:space="preserve">Implement the information security risk treatment plan and retain documented information on the results.</t>
  </si>
  <si>
    <t xml:space="preserve">9.1</t>
  </si>
  <si>
    <t xml:space="preserve">Monitoring, measurement, analysis and evaluation</t>
  </si>
  <si>
    <t xml:space="preserve">Determine what to monitor and measure, the methods, and when results are analysed and evaluated to assess information security performance and ISMS effectiveness; retain evidence.</t>
  </si>
  <si>
    <t xml:space="preserve">9</t>
  </si>
  <si>
    <t xml:space="preserve">9.2.1</t>
  </si>
  <si>
    <t xml:space="preserve">Internal audit – General</t>
  </si>
  <si>
    <t xml:space="preserve">Conduct internal audits at planned intervals to determine whether the ISMS conforms to the organisation's own requirements and the standard and is effectively implemented and maintained.</t>
  </si>
  <si>
    <t xml:space="preserve">9.2.2</t>
  </si>
  <si>
    <t xml:space="preserve">Internal audit programme</t>
  </si>
  <si>
    <t xml:space="preserve">Plan, establish, implement and maintain an audit programme; define criteria and scope for each audit; select objective auditors; report results to relevant management; and retain evidence.</t>
  </si>
  <si>
    <t xml:space="preserve">9.3.1</t>
  </si>
  <si>
    <t xml:space="preserve">Management review – General</t>
  </si>
  <si>
    <t xml:space="preserve">Top management reviews the ISMS at planned intervals to ensure its continuing suitability, adequacy and effectiveness.</t>
  </si>
  <si>
    <t xml:space="preserve">9.3.2</t>
  </si>
  <si>
    <t xml:space="preserve">Management review inputs</t>
  </si>
  <si>
    <t xml:space="preserve">The review considers the status of previous actions, changes in issues, feedback on performance (nonconformities, monitoring, audit results, objectives), interested-party feedback, risk assessment results and improvement opportunities.</t>
  </si>
  <si>
    <t xml:space="preserve">9.3.3</t>
  </si>
  <si>
    <t xml:space="preserve">Management review results</t>
  </si>
  <si>
    <t xml:space="preserve">The outputs include decisions on continual improvement and any needs for change to the ISMS; retain documented information as evidence.</t>
  </si>
  <si>
    <t xml:space="preserve">10.1</t>
  </si>
  <si>
    <t xml:space="preserve">Continual improvement</t>
  </si>
  <si>
    <t xml:space="preserve">Continually improve the suitability, adequacy and effectiveness of the ISMS.</t>
  </si>
  <si>
    <t xml:space="preserve">10</t>
  </si>
  <si>
    <t xml:space="preserve">10.2</t>
  </si>
  <si>
    <t xml:space="preserve">Nonconformity and corrective action</t>
  </si>
  <si>
    <t xml:space="preserve">React to nonconformities, evaluate the need to eliminate causes, implement corrective action, review effectiveness and make changes to the ISMS if necessary; retain documented information.</t>
  </si>
  <si>
    <t xml:space="preserve">ISO/IEC 27001:2022  ·  Annex A — Information Security Controls (A.5 to A.8)</t>
  </si>
  <si>
    <t xml:space="preserve">Set Applicability, then select a Compliance Status and a Maturity Level. Mark 'Not Applicable' with a justification where a control does not apply.</t>
  </si>
  <si>
    <t xml:space="preserve">Control Objective</t>
  </si>
  <si>
    <t xml:space="preserve">Control</t>
  </si>
  <si>
    <t xml:space="preserve">Control intent / What to look for</t>
  </si>
  <si>
    <t xml:space="preserve">A.5  Organisational controls   —   37 controls addressing policies, roles, responsibilities, supplier and incident management and compliance.</t>
  </si>
  <si>
    <t xml:space="preserve">A.5.1</t>
  </si>
  <si>
    <t xml:space="preserve">A.5</t>
  </si>
  <si>
    <t xml:space="preserve">Policies for information security</t>
  </si>
  <si>
    <t xml:space="preserve">Information security policy and topic-specific policies are defined, approved by management, published, communicated and acknowledged, and reviewed at planned intervals and on significant change.</t>
  </si>
  <si>
    <t xml:space="preserve">Applicable</t>
  </si>
  <si>
    <t xml:space="preserve">A.5.2</t>
  </si>
  <si>
    <t xml:space="preserve">Information security roles and responsibilities</t>
  </si>
  <si>
    <t xml:space="preserve">Information security roles and responsibilities are defined and allocated according to the organisation's needs.</t>
  </si>
  <si>
    <t xml:space="preserve">A.5.3</t>
  </si>
  <si>
    <t xml:space="preserve">Segregation of duties</t>
  </si>
  <si>
    <t xml:space="preserve">Conflicting duties and conflicting areas of responsibility are segregated.</t>
  </si>
  <si>
    <t xml:space="preserve">A.5.4</t>
  </si>
  <si>
    <t xml:space="preserve">Management responsibilities</t>
  </si>
  <si>
    <t xml:space="preserve">Management requires all personnel to apply information security in accordance with the established policies and procedures.</t>
  </si>
  <si>
    <t xml:space="preserve">A.5.5</t>
  </si>
  <si>
    <t xml:space="preserve">Contact with authorities</t>
  </si>
  <si>
    <t xml:space="preserve">The organisation establishes and maintains contact with relevant authorities.</t>
  </si>
  <si>
    <t xml:space="preserve">A.5.6</t>
  </si>
  <si>
    <t xml:space="preserve">Contact with special interest groups</t>
  </si>
  <si>
    <t xml:space="preserve">The organisation establishes and maintains contact with special interest groups, security forums and professional associations.</t>
  </si>
  <si>
    <t xml:space="preserve">A.5.7</t>
  </si>
  <si>
    <t xml:space="preserve">Threat intelligence</t>
  </si>
  <si>
    <t xml:space="preserve">Information relating to information security threats is collected and analysed to produce threat intelligence.</t>
  </si>
  <si>
    <t xml:space="preserve">A.5.8</t>
  </si>
  <si>
    <t xml:space="preserve">Information security in project management</t>
  </si>
  <si>
    <t xml:space="preserve">Information security is integrated into project management.</t>
  </si>
  <si>
    <t xml:space="preserve">A.5.9</t>
  </si>
  <si>
    <t xml:space="preserve">Inventory of information and other associated assets</t>
  </si>
  <si>
    <t xml:space="preserve">An inventory of information and other associated assets, including owners, is developed and maintained.</t>
  </si>
  <si>
    <t xml:space="preserve">A.5.10</t>
  </si>
  <si>
    <t xml:space="preserve">Acceptable use of information and other associated assets</t>
  </si>
  <si>
    <t xml:space="preserve">Rules for acceptable use and procedures for handling information and other associated assets are identified, documented and implemented.</t>
  </si>
  <si>
    <t xml:space="preserve">A.5.11</t>
  </si>
  <si>
    <t xml:space="preserve">Return of assets</t>
  </si>
  <si>
    <t xml:space="preserve">Personnel and interested parties return all organisational assets in their possession on change or termination of employment, contract or agreement.</t>
  </si>
  <si>
    <t xml:space="preserve">A.5.12</t>
  </si>
  <si>
    <t xml:space="preserve">Classification of information</t>
  </si>
  <si>
    <t xml:space="preserve">Information is classified according to the organisation's information security needs based on confidentiality, integrity, availability and interested-party requirements.</t>
  </si>
  <si>
    <t xml:space="preserve">A.5.13</t>
  </si>
  <si>
    <t xml:space="preserve">Labelling of information</t>
  </si>
  <si>
    <t xml:space="preserve">An appropriate set of procedures for information labelling is developed and implemented in accordance with the classification scheme.</t>
  </si>
  <si>
    <t xml:space="preserve">A.5.14</t>
  </si>
  <si>
    <t xml:space="preserve">Information transfer</t>
  </si>
  <si>
    <t xml:space="preserve">Information transfer rules, procedures or agreements are in place for all types of transfer facilities within the organisation and with external parties.</t>
  </si>
  <si>
    <t xml:space="preserve">A.5.15</t>
  </si>
  <si>
    <t xml:space="preserve">Access control</t>
  </si>
  <si>
    <t xml:space="preserve">Rules to control physical and logical access to information and other associated assets are established and implemented based on business and information security requirements.</t>
  </si>
  <si>
    <t xml:space="preserve">A.5.16</t>
  </si>
  <si>
    <t xml:space="preserve">Identity management</t>
  </si>
  <si>
    <t xml:space="preserve">The full life cycle of identities is managed.</t>
  </si>
  <si>
    <t xml:space="preserve">A.5.17</t>
  </si>
  <si>
    <t xml:space="preserve">Authentication information</t>
  </si>
  <si>
    <t xml:space="preserve">Allocation and management of authentication information is controlled by a management process, including advising personnel on appropriate handling.</t>
  </si>
  <si>
    <t xml:space="preserve">A.5.18</t>
  </si>
  <si>
    <t xml:space="preserve">Access rights</t>
  </si>
  <si>
    <t xml:space="preserve">Access rights to information and other associated assets are provisioned, reviewed, modified and removed in accordance with the access control policy.</t>
  </si>
  <si>
    <t xml:space="preserve">A.5.19</t>
  </si>
  <si>
    <t xml:space="preserve">Information security in supplier relationships</t>
  </si>
  <si>
    <t xml:space="preserve">Processes and procedures are defined and implemented to manage the information security risks associated with the use of suppliers' products or services.</t>
  </si>
  <si>
    <t xml:space="preserve">A.5.20</t>
  </si>
  <si>
    <t xml:space="preserve">Addressing information security within supplier agreements</t>
  </si>
  <si>
    <t xml:space="preserve">Relevant information security requirements are established and agreed with each supplier based on the type of supplier relationship.</t>
  </si>
  <si>
    <t xml:space="preserve">A.5.21</t>
  </si>
  <si>
    <t xml:space="preserve">Managing information security in the ICT supply chain</t>
  </si>
  <si>
    <t xml:space="preserve">Processes and procedures are defined and implemented to manage the information security risks associated with the ICT products and services supply chain.</t>
  </si>
  <si>
    <t xml:space="preserve">A.5.22</t>
  </si>
  <si>
    <t xml:space="preserve">Monitoring, review and change management of supplier services</t>
  </si>
  <si>
    <t xml:space="preserve">The organisation regularly monitors, reviews, evaluates and manages change in supplier information security practices and service delivery.</t>
  </si>
  <si>
    <t xml:space="preserve">A.5.23</t>
  </si>
  <si>
    <t xml:space="preserve">Information security for use of cloud services</t>
  </si>
  <si>
    <t xml:space="preserve">Processes for acquisition, use, management and exit from cloud services are established in accordance with information security requirements.</t>
  </si>
  <si>
    <t xml:space="preserve">A.5.24</t>
  </si>
  <si>
    <t xml:space="preserve">Information security incident management planning and preparation</t>
  </si>
  <si>
    <t xml:space="preserve">The organisation plans and prepares for managing incidents by defining, establishing and communicating incident management processes, roles and responsibilities.</t>
  </si>
  <si>
    <t xml:space="preserve">A.5.25</t>
  </si>
  <si>
    <t xml:space="preserve">Assessment and decision on information security events</t>
  </si>
  <si>
    <t xml:space="preserve">The organisation assesses information security events and decides whether to categorise them as information security incidents.</t>
  </si>
  <si>
    <t xml:space="preserve">A.5.26</t>
  </si>
  <si>
    <t xml:space="preserve">Response to information security incidents</t>
  </si>
  <si>
    <t xml:space="preserve">Information security incidents are responded to in accordance with documented procedures.</t>
  </si>
  <si>
    <t xml:space="preserve">A.5.27</t>
  </si>
  <si>
    <t xml:space="preserve">Learning from information security incidents</t>
  </si>
  <si>
    <t xml:space="preserve">Knowledge gained from incidents is used to strengthen and improve information security controls.</t>
  </si>
  <si>
    <t xml:space="preserve">A.5.28</t>
  </si>
  <si>
    <t xml:space="preserve">Collection of evidence</t>
  </si>
  <si>
    <t xml:space="preserve">The organisation establishes and implements procedures for the identification, collection, acquisition and preservation of evidence related to information security events.</t>
  </si>
  <si>
    <t xml:space="preserve">A.5.29</t>
  </si>
  <si>
    <t xml:space="preserve">Information security during disruption</t>
  </si>
  <si>
    <t xml:space="preserve">The organisation plans how to maintain information security at an appropriate level during disruption.</t>
  </si>
  <si>
    <t xml:space="preserve">A.5.30</t>
  </si>
  <si>
    <t xml:space="preserve">ICT readiness for business continuity</t>
  </si>
  <si>
    <t xml:space="preserve">ICT readiness is planned, implemented, maintained and tested based on business continuity objectives and ICT continuity requirements.</t>
  </si>
  <si>
    <t xml:space="preserve">A.5.31</t>
  </si>
  <si>
    <t xml:space="preserve">Legal, statutory, regulatory and contractual requirements</t>
  </si>
  <si>
    <t xml:space="preserve">Legal, statutory, regulatory and contractual requirements relevant to information security and the approach to meet them are identified, documented and kept up to date.</t>
  </si>
  <si>
    <t xml:space="preserve">A.5.32</t>
  </si>
  <si>
    <t xml:space="preserve">Intellectual property rights</t>
  </si>
  <si>
    <t xml:space="preserve">The organisation implements appropriate procedures to protect intellectual property rights.</t>
  </si>
  <si>
    <t xml:space="preserve">A.5.33</t>
  </si>
  <si>
    <t xml:space="preserve">Protection of records</t>
  </si>
  <si>
    <t xml:space="preserve">Records are protected from loss, destruction, falsification, unauthorised access and unauthorised release.</t>
  </si>
  <si>
    <t xml:space="preserve">A.5.34</t>
  </si>
  <si>
    <t xml:space="preserve">Privacy and protection of PII</t>
  </si>
  <si>
    <t xml:space="preserve">The organisation identifies and meets requirements regarding the preservation of privacy and protection of personally identifiable information per applicable laws, regulations and contracts.</t>
  </si>
  <si>
    <t xml:space="preserve">A.5.35</t>
  </si>
  <si>
    <t xml:space="preserve">Independent review of information security</t>
  </si>
  <si>
    <t xml:space="preserve">The organisation's approach to managing information security is reviewed independently at planned intervals or on significant change.</t>
  </si>
  <si>
    <t xml:space="preserve">A.5.36</t>
  </si>
  <si>
    <t xml:space="preserve">Compliance with policies, rules and standards for information security</t>
  </si>
  <si>
    <t xml:space="preserve">Compliance with the organisation's information security policy, topic-specific policies, rules and standards is regularly reviewed.</t>
  </si>
  <si>
    <t xml:space="preserve">A.5.37</t>
  </si>
  <si>
    <t xml:space="preserve">Documented operating procedures</t>
  </si>
  <si>
    <t xml:space="preserve">Operating procedures for information processing facilities are documented and made available to personnel who need them.</t>
  </si>
  <si>
    <t xml:space="preserve">A.6  People controls   —   8 controls addressing screening, employment terms, awareness, discipline and secure working.</t>
  </si>
  <si>
    <t xml:space="preserve">A.6.1</t>
  </si>
  <si>
    <t xml:space="preserve">A.6</t>
  </si>
  <si>
    <t xml:space="preserve">Screening</t>
  </si>
  <si>
    <t xml:space="preserve">Background verification checks on candidates to become personnel are carried out prior to joining and on an ongoing basis, proportionate to business requirements, classification and risks.</t>
  </si>
  <si>
    <t xml:space="preserve">A.6.2</t>
  </si>
  <si>
    <t xml:space="preserve">Terms and conditions of employment</t>
  </si>
  <si>
    <t xml:space="preserve">Employment contractual agreements state the personnel's and the organisation's responsibilities for information security.</t>
  </si>
  <si>
    <t xml:space="preserve">A.6.3</t>
  </si>
  <si>
    <t xml:space="preserve">Information security awareness, education and training</t>
  </si>
  <si>
    <t xml:space="preserve">Personnel and relevant interested parties receive appropriate awareness, education and training and regular updates on policies and procedures relevant to their role.</t>
  </si>
  <si>
    <t xml:space="preserve">A.6.4</t>
  </si>
  <si>
    <t xml:space="preserve">Disciplinary process</t>
  </si>
  <si>
    <t xml:space="preserve">A disciplinary process is formalised and communicated to take action against personnel and interested parties who have committed an information security policy violation.</t>
  </si>
  <si>
    <t xml:space="preserve">A.6.5</t>
  </si>
  <si>
    <t xml:space="preserve">Responsibilities after termination or change of employment</t>
  </si>
  <si>
    <t xml:space="preserve">Information security responsibilities and duties that remain valid after termination or change of employment are defined, enforced and communicated.</t>
  </si>
  <si>
    <t xml:space="preserve">A.6.6</t>
  </si>
  <si>
    <t xml:space="preserve">Confidentiality or non-disclosure agreements</t>
  </si>
  <si>
    <t xml:space="preserve">Confidentiality or non-disclosure agreements reflecting the organisation's needs are identified, documented, regularly reviewed and signed.</t>
  </si>
  <si>
    <t xml:space="preserve">A.6.7</t>
  </si>
  <si>
    <t xml:space="preserve">Remote working</t>
  </si>
  <si>
    <t xml:space="preserve">Security measures are implemented when personnel are working remotely to protect information accessed, processed or stored outside the organisation's premises.</t>
  </si>
  <si>
    <t xml:space="preserve">A.6.8</t>
  </si>
  <si>
    <t xml:space="preserve">Information security event reporting</t>
  </si>
  <si>
    <t xml:space="preserve">The organisation provides a mechanism for personnel to report observed or suspected information security events through appropriate channels in a timely manner.</t>
  </si>
  <si>
    <t xml:space="preserve">A.7  Physical controls   —   14 controls addressing physical security perimeters, entry, equipment and secure disposal.</t>
  </si>
  <si>
    <t xml:space="preserve">A.7.1</t>
  </si>
  <si>
    <t xml:space="preserve">A.7</t>
  </si>
  <si>
    <t xml:space="preserve">Physical security perimeters</t>
  </si>
  <si>
    <t xml:space="preserve">Security perimeters are defined and used to protect areas that contain information and other associated assets.</t>
  </si>
  <si>
    <t xml:space="preserve">A.7.2</t>
  </si>
  <si>
    <t xml:space="preserve">Physical entry</t>
  </si>
  <si>
    <t xml:space="preserve">Secure areas are protected by appropriate entry controls and access points.</t>
  </si>
  <si>
    <t xml:space="preserve">A.7.3</t>
  </si>
  <si>
    <t xml:space="preserve">Securing offices, rooms and facilities</t>
  </si>
  <si>
    <t xml:space="preserve">Physical security for offices, rooms and facilities is designed and implemented.</t>
  </si>
  <si>
    <t xml:space="preserve">A.7.4</t>
  </si>
  <si>
    <t xml:space="preserve">Physical security monitoring</t>
  </si>
  <si>
    <t xml:space="preserve">Premises are continuously monitored for unauthorised physical access.</t>
  </si>
  <si>
    <t xml:space="preserve">A.7.5</t>
  </si>
  <si>
    <t xml:space="preserve">Protecting against physical and environmental threats</t>
  </si>
  <si>
    <t xml:space="preserve">Protection against physical and environmental threats, such as natural disasters and other intentional or unintentional threats, is designed and implemented.</t>
  </si>
  <si>
    <t xml:space="preserve">A.7.6</t>
  </si>
  <si>
    <t xml:space="preserve">Working in secure areas</t>
  </si>
  <si>
    <t xml:space="preserve">Security measures for working in secure areas are designed and implemented.</t>
  </si>
  <si>
    <t xml:space="preserve">A.7.7</t>
  </si>
  <si>
    <t xml:space="preserve">Clear desk and clear screen</t>
  </si>
  <si>
    <t xml:space="preserve">Clear desk rules for papers and removable storage media and clear screen rules for information processing facilities are defined and enforced.</t>
  </si>
  <si>
    <t xml:space="preserve">A.7.8</t>
  </si>
  <si>
    <t xml:space="preserve">Equipment siting and protection</t>
  </si>
  <si>
    <t xml:space="preserve">Equipment is sited securely and protected.</t>
  </si>
  <si>
    <t xml:space="preserve">A.7.9</t>
  </si>
  <si>
    <t xml:space="preserve">Security of assets off-premises</t>
  </si>
  <si>
    <t xml:space="preserve">Off-site assets are protected.</t>
  </si>
  <si>
    <t xml:space="preserve">A.7.10</t>
  </si>
  <si>
    <t xml:space="preserve">Storage media</t>
  </si>
  <si>
    <t xml:space="preserve">Storage media is managed through its life cycle of acquisition, use, transportation and disposal in accordance with the classification scheme and handling requirements.</t>
  </si>
  <si>
    <t xml:space="preserve">A.7.11</t>
  </si>
  <si>
    <t xml:space="preserve">Supporting utilities</t>
  </si>
  <si>
    <t xml:space="preserve">Information processing facilities are protected from power failures and other disruptions caused by failures in supporting utilities.</t>
  </si>
  <si>
    <t xml:space="preserve">A.7.12</t>
  </si>
  <si>
    <t xml:space="preserve">Cabling security</t>
  </si>
  <si>
    <t xml:space="preserve">Cables carrying power, data or supporting information services are protected from interception, interference or damage.</t>
  </si>
  <si>
    <t xml:space="preserve">A.7.13</t>
  </si>
  <si>
    <t xml:space="preserve">Equipment maintenance</t>
  </si>
  <si>
    <t xml:space="preserve">Equipment is maintained correctly to ensure availability, integrity and confidentiality of information.</t>
  </si>
  <si>
    <t xml:space="preserve">A.7.14</t>
  </si>
  <si>
    <t xml:space="preserve">Secure disposal or re-use of equipment</t>
  </si>
  <si>
    <t xml:space="preserve">Items of equipment containing storage media are verified to ensure that sensitive data and licensed software are removed or securely overwritten prior to disposal or re-use.</t>
  </si>
  <si>
    <t xml:space="preserve">A.8  Technological controls   —   34 controls addressing access, cryptography, secure development, logging, networks and vulnerability management.</t>
  </si>
  <si>
    <t xml:space="preserve">A.8.1</t>
  </si>
  <si>
    <t xml:space="preserve">A.8</t>
  </si>
  <si>
    <t xml:space="preserve">User endpoint devices</t>
  </si>
  <si>
    <t xml:space="preserve">Information stored on, processed by or accessible via user endpoint devices is protected.</t>
  </si>
  <si>
    <t xml:space="preserve">A.8.2</t>
  </si>
  <si>
    <t xml:space="preserve">Privileged access rights</t>
  </si>
  <si>
    <t xml:space="preserve">The allocation and use of privileged access rights are restricted and managed.</t>
  </si>
  <si>
    <t xml:space="preserve">A.8.3</t>
  </si>
  <si>
    <t xml:space="preserve">Information access restriction</t>
  </si>
  <si>
    <t xml:space="preserve">Access to information and other associated assets is restricted in accordance with the established access control policy.</t>
  </si>
  <si>
    <t xml:space="preserve">A.8.4</t>
  </si>
  <si>
    <t xml:space="preserve">Access to source code</t>
  </si>
  <si>
    <t xml:space="preserve">Read and write access to source code, development tools and software libraries is appropriately managed.</t>
  </si>
  <si>
    <t xml:space="preserve">A.8.5</t>
  </si>
  <si>
    <t xml:space="preserve">Secure authentication</t>
  </si>
  <si>
    <t xml:space="preserve">Secure authentication technologies and procedures are implemented based on information access restrictions and the access control policy.</t>
  </si>
  <si>
    <t xml:space="preserve">A.8.6</t>
  </si>
  <si>
    <t xml:space="preserve">Capacity management</t>
  </si>
  <si>
    <t xml:space="preserve">The use of resources is monitored and adjusted in line with current and expected capacity requirements.</t>
  </si>
  <si>
    <t xml:space="preserve">A.8.7</t>
  </si>
  <si>
    <t xml:space="preserve">Protection against malware</t>
  </si>
  <si>
    <t xml:space="preserve">Protection against malware is implemented and supported by appropriate user awareness.</t>
  </si>
  <si>
    <t xml:space="preserve">A.8.8</t>
  </si>
  <si>
    <t xml:space="preserve">Management of technical vulnerabilities</t>
  </si>
  <si>
    <t xml:space="preserve">Information about technical vulnerabilities of information systems in use is obtained, the exposure evaluated and appropriate measures taken.</t>
  </si>
  <si>
    <t xml:space="preserve">A.8.9</t>
  </si>
  <si>
    <t xml:space="preserve">Configuration management</t>
  </si>
  <si>
    <t xml:space="preserve">Configurations, including security configurations, of hardware, software, services and networks are established, documented, implemented, monitored and reviewed.</t>
  </si>
  <si>
    <t xml:space="preserve">A.8.10</t>
  </si>
  <si>
    <t xml:space="preserve">Information deletion</t>
  </si>
  <si>
    <t xml:space="preserve">Information stored in information systems, devices or in any other storage media is deleted when no longer required.</t>
  </si>
  <si>
    <t xml:space="preserve">A.8.11</t>
  </si>
  <si>
    <t xml:space="preserve">Data masking</t>
  </si>
  <si>
    <t xml:space="preserve">Data masking is used in accordance with the topic-specific policy on access control and business requirements, taking applicable legislation into account.</t>
  </si>
  <si>
    <t xml:space="preserve">A.8.12</t>
  </si>
  <si>
    <t xml:space="preserve">Data leakage prevention</t>
  </si>
  <si>
    <t xml:space="preserve">Data leakage prevention measures are applied to systems, networks and any other devices that process, store or transmit sensitive information.</t>
  </si>
  <si>
    <t xml:space="preserve">A.8.13</t>
  </si>
  <si>
    <t xml:space="preserve">Information backup</t>
  </si>
  <si>
    <t xml:space="preserve">Backup copies of information, software and systems are maintained and regularly tested in accordance with the agreed backup policy.</t>
  </si>
  <si>
    <t xml:space="preserve">A.8.14</t>
  </si>
  <si>
    <t xml:space="preserve">Redundancy of information processing facilities</t>
  </si>
  <si>
    <t xml:space="preserve">Information processing facilities are implemented with redundancy sufficient to meet availability requirements.</t>
  </si>
  <si>
    <t xml:space="preserve">A.8.15</t>
  </si>
  <si>
    <t xml:space="preserve">Logging</t>
  </si>
  <si>
    <t xml:space="preserve">Logs that record activities, exceptions, faults and other relevant events are produced, stored, protected and analysed.</t>
  </si>
  <si>
    <t xml:space="preserve">A.8.16</t>
  </si>
  <si>
    <t xml:space="preserve">Monitoring activities</t>
  </si>
  <si>
    <t xml:space="preserve">Networks, systems and applications are monitored for anomalous behaviour and appropriate actions taken to evaluate potential incidents.</t>
  </si>
  <si>
    <t xml:space="preserve">A.8.17</t>
  </si>
  <si>
    <t xml:space="preserve">Clock synchronisation</t>
  </si>
  <si>
    <t xml:space="preserve">The clocks of information processing systems used by the organisation are synchronised to approved time sources.</t>
  </si>
  <si>
    <t xml:space="preserve">A.8.18</t>
  </si>
  <si>
    <t xml:space="preserve">Use of privileged utility programs</t>
  </si>
  <si>
    <t xml:space="preserve">The use of utility programs that can override system and application controls is restricted and tightly controlled.</t>
  </si>
  <si>
    <t xml:space="preserve">A.8.19</t>
  </si>
  <si>
    <t xml:space="preserve">Installation of software on operational systems</t>
  </si>
  <si>
    <t xml:space="preserve">Procedures and measures are implemented to securely manage software installation on operational systems.</t>
  </si>
  <si>
    <t xml:space="preserve">A.8.20</t>
  </si>
  <si>
    <t xml:space="preserve">Networks security</t>
  </si>
  <si>
    <t xml:space="preserve">Networks and network devices are secured, managed and controlled to protect information in systems and applications.</t>
  </si>
  <si>
    <t xml:space="preserve">A.8.21</t>
  </si>
  <si>
    <t xml:space="preserve">Security of network services</t>
  </si>
  <si>
    <t xml:space="preserve">Security mechanisms, service levels and service requirements of network services are identified, implemented and monitored.</t>
  </si>
  <si>
    <t xml:space="preserve">A.8.22</t>
  </si>
  <si>
    <t xml:space="preserve">Segregation of networks</t>
  </si>
  <si>
    <t xml:space="preserve">Groups of information services, users and information systems are segregated in the organisation's networks.</t>
  </si>
  <si>
    <t xml:space="preserve">A.8.23</t>
  </si>
  <si>
    <t xml:space="preserve">Web filtering</t>
  </si>
  <si>
    <t xml:space="preserve">Access to external websites is managed to reduce exposure to malicious content.</t>
  </si>
  <si>
    <t xml:space="preserve">A.8.24</t>
  </si>
  <si>
    <t xml:space="preserve">Use of cryptography</t>
  </si>
  <si>
    <t xml:space="preserve">Rules for the effective use of cryptography, including cryptographic key management, are defined and implemented.</t>
  </si>
  <si>
    <t xml:space="preserve">A.8.25</t>
  </si>
  <si>
    <t xml:space="preserve">Secure development life cycle</t>
  </si>
  <si>
    <t xml:space="preserve">Rules for the secure development of software and systems are established and applied.</t>
  </si>
  <si>
    <t xml:space="preserve">A.8.26</t>
  </si>
  <si>
    <t xml:space="preserve">Application security requirements</t>
  </si>
  <si>
    <t xml:space="preserve">Information security requirements are identified, specified and approved when developing or acquiring applications.</t>
  </si>
  <si>
    <t xml:space="preserve">A.8.27</t>
  </si>
  <si>
    <t xml:space="preserve">Secure system architecture and engineering principles</t>
  </si>
  <si>
    <t xml:space="preserve">Principles for engineering secure systems are established, documented, maintained and applied to any information system development activities.</t>
  </si>
  <si>
    <t xml:space="preserve">A.8.28</t>
  </si>
  <si>
    <t xml:space="preserve">Secure coding</t>
  </si>
  <si>
    <t xml:space="preserve">Secure coding principles are applied to software development.</t>
  </si>
  <si>
    <t xml:space="preserve">A.8.29</t>
  </si>
  <si>
    <t xml:space="preserve">Security testing in development and acceptance</t>
  </si>
  <si>
    <t xml:space="preserve">Security testing processes are defined and implemented in the development life cycle.</t>
  </si>
  <si>
    <t xml:space="preserve">A.8.30</t>
  </si>
  <si>
    <t xml:space="preserve">Outsourced development</t>
  </si>
  <si>
    <t xml:space="preserve">The organisation directs, monitors and reviews the activities related to outsourced system development.</t>
  </si>
  <si>
    <t xml:space="preserve">A.8.31</t>
  </si>
  <si>
    <t xml:space="preserve">Separation of development, test and production environments</t>
  </si>
  <si>
    <t xml:space="preserve">Development, testing and production environments are separated and secured.</t>
  </si>
  <si>
    <t xml:space="preserve">A.8.32</t>
  </si>
  <si>
    <t xml:space="preserve">Change management</t>
  </si>
  <si>
    <t xml:space="preserve">Changes to information processing facilities and information systems are subject to change management procedures.</t>
  </si>
  <si>
    <t xml:space="preserve">A.8.33</t>
  </si>
  <si>
    <t xml:space="preserve">Test information</t>
  </si>
  <si>
    <t xml:space="preserve">Test information is appropriately selected, protected and managed.</t>
  </si>
  <si>
    <t xml:space="preserve">A.8.34</t>
  </si>
  <si>
    <t xml:space="preserve">Protection of information systems during audit testing</t>
  </si>
  <si>
    <t xml:space="preserve">Audit tests and other assurance activities involving assessment of operational systems are planned and agreed between the tester and appropriate management.</t>
  </si>
  <si>
    <t xml:space="preserve">MaturityLevel</t>
  </si>
  <si>
    <t xml:space="preserve">MaturityName</t>
  </si>
  <si>
    <t xml:space="preserve">ComplianceStatus</t>
  </si>
  <si>
    <t xml:space="preserve">ComplianceScore</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</si>
</sst>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0"/>
    <numFmt numFmtId="168" formatCode="General"/>
    <numFmt numFmtId="169" formatCode="0.0"/>
    <numFmt numFmtId="170" formatCode="dd\ mmm\ yyyy"/>
  </numFmts>
  <fonts count="38">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5A7A1C"/>
      <name val="Calibri"/>
      <family val="0"/>
      <charset val="1"/>
    </font>
    <font>
      <b val="true"/>
      <sz val="9"/>
      <color rgb="FF97690A"/>
      <name val="Calibri"/>
      <family val="0"/>
      <charset val="1"/>
    </font>
    <font>
      <b val="true"/>
      <sz val="9"/>
      <color rgb="FFB22A2A"/>
      <name val="Calibri"/>
      <family val="0"/>
      <charset val="1"/>
    </font>
    <font>
      <b val="true"/>
      <sz val="11"/>
      <color rgb="FF0E2841"/>
      <name val="Calibri"/>
      <family val="0"/>
      <charset val="1"/>
    </font>
    <font>
      <b val="true"/>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
      <b val="true"/>
      <sz val="9"/>
      <color rgb="FF7A8592"/>
      <name val="Calibri"/>
      <family val="0"/>
      <charset val="1"/>
    </font>
  </fonts>
  <fills count="17">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D8ECDB"/>
        <bgColor rgb="FFE7F1D6"/>
      </patternFill>
    </fill>
    <fill>
      <patternFill patternType="solid">
        <fgColor rgb="FFE7F1D6"/>
        <bgColor rgb="FFD8ECDB"/>
      </patternFill>
    </fill>
    <fill>
      <patternFill patternType="solid">
        <fgColor rgb="FFFBEECB"/>
        <bgColor rgb="FFFBEFD6"/>
      </patternFill>
    </fill>
    <fill>
      <patternFill patternType="solid">
        <fgColor rgb="FFF6DEDE"/>
        <bgColor rgb="FFF5E9D2"/>
      </patternFill>
    </fill>
    <fill>
      <patternFill patternType="solid">
        <fgColor rgb="FFEAEDF0"/>
        <bgColor rgb="FFEEF1F4"/>
      </patternFill>
    </fill>
    <fill>
      <patternFill patternType="solid">
        <fgColor rgb="FFE4E6E9"/>
        <bgColor rgb="FFEAEDF0"/>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4" fontId="23" fillId="9" borderId="1" xfId="0" applyFont="true" applyBorder="true" applyAlignment="true" applyProtection="false">
      <alignment horizontal="left" vertical="center" textRotation="0" wrapText="true" indent="0" shrinkToFit="false"/>
      <protection locked="true" hidden="false"/>
    </xf>
    <xf numFmtId="164" fontId="24" fillId="10" borderId="1" xfId="0" applyFont="true" applyBorder="true" applyAlignment="true" applyProtection="false">
      <alignment horizontal="left" vertical="center" textRotation="0" wrapText="true" indent="0" shrinkToFit="false"/>
      <protection locked="true" hidden="false"/>
    </xf>
    <xf numFmtId="164" fontId="25" fillId="11" borderId="1" xfId="0" applyFont="true" applyBorder="true" applyAlignment="true" applyProtection="false">
      <alignment horizontal="left" vertical="center" textRotation="0" wrapText="true" indent="0" shrinkToFit="false"/>
      <protection locked="true" hidden="false"/>
    </xf>
    <xf numFmtId="164" fontId="26" fillId="4" borderId="1" xfId="0" applyFont="true" applyBorder="true" applyAlignment="true" applyProtection="false">
      <alignment horizontal="center"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7" fontId="30" fillId="2" borderId="0" xfId="0" applyFont="true" applyBorder="true" applyAlignment="true" applyProtection="false">
      <alignment horizontal="left" vertical="center"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9"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8" fontId="27" fillId="5" borderId="1" xfId="0" applyFont="true" applyBorder="true" applyAlignment="true" applyProtection="false">
      <alignment horizontal="center" vertical="center" textRotation="0" wrapText="true" indent="0" shrinkToFit="false"/>
      <protection locked="true" hidden="false"/>
    </xf>
    <xf numFmtId="169" fontId="27" fillId="5" borderId="1" xfId="0" applyFont="true" applyBorder="true" applyAlignment="true" applyProtection="false">
      <alignment horizontal="center" vertical="center" textRotation="0" wrapText="true" indent="0" shrinkToFit="false"/>
      <protection locked="true" hidden="false"/>
    </xf>
    <xf numFmtId="165" fontId="27"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7"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5" fillId="4" borderId="1" xfId="0" applyFont="true" applyBorder="true" applyAlignment="true" applyProtection="false">
      <alignment horizontal="left" vertical="center" textRotation="0" wrapText="tru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37" fillId="13"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4" borderId="2" xfId="0" applyFont="true" applyBorder="true" applyAlignment="true" applyProtection="false">
      <alignment horizontal="left" vertical="center" textRotation="0" wrapText="false" indent="0" shrinkToFit="false"/>
      <protection locked="true" hidden="false"/>
    </xf>
    <xf numFmtId="164" fontId="20" fillId="15" borderId="1" xfId="0" applyFont="true" applyBorder="true" applyAlignment="true" applyProtection="false">
      <alignment horizontal="left" vertical="top" textRotation="0" wrapText="true" indent="0" shrinkToFit="false"/>
      <protection locked="true" hidden="false"/>
    </xf>
    <xf numFmtId="164" fontId="21" fillId="15"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6" borderId="1" xfId="0" applyFont="true" applyBorder="true" applyAlignment="true" applyProtection="false">
      <alignment horizontal="left" vertical="center" textRotation="0" wrapText="true" indent="0" shrinkToFit="false"/>
      <protection locked="true" hidden="false"/>
    </xf>
    <xf numFmtId="165" fontId="13" fillId="16"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9C7430"/>
      <rgbColor rgb="FFFBEFD6"/>
      <rgbColor rgb="FFEEF1F4"/>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35526E"/>
      <rgbColor rgb="FFB22A2A"/>
      <rgbColor rgb="FF993366"/>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8" customFormat="false" ht="19.5" hidden="false" customHeight="true" outlineLevel="0" collapsed="false">
      <c r="B28" s="10" t="s">
        <v>22</v>
      </c>
      <c r="C28" s="10"/>
      <c r="D28" s="10"/>
      <c r="E28" s="10"/>
      <c r="F28" s="10"/>
    </row>
    <row r="29" customFormat="false" ht="15.75" hidden="false" customHeight="true" outlineLevel="0" collapsed="false">
      <c r="B29" s="13" t="s">
        <v>23</v>
      </c>
      <c r="C29" s="13"/>
      <c r="D29" s="13"/>
      <c r="E29" s="13"/>
      <c r="F29" s="13"/>
    </row>
    <row r="30" customFormat="false" ht="55.5" hidden="false" customHeight="true" outlineLevel="0" collapsed="false">
      <c r="B30" s="14" t="s">
        <v>24</v>
      </c>
      <c r="C30" s="14"/>
      <c r="D30" s="14"/>
      <c r="E30" s="14"/>
      <c r="F30" s="14"/>
    </row>
    <row r="31" customFormat="false" ht="55.5" hidden="false" customHeight="true" outlineLevel="0" collapsed="false">
      <c r="B31" s="14" t="s">
        <v>25</v>
      </c>
      <c r="C31" s="14"/>
      <c r="D31" s="14"/>
      <c r="E31" s="14"/>
      <c r="F31" s="14"/>
    </row>
    <row r="32" customFormat="false" ht="55.5" hidden="false" customHeight="true" outlineLevel="0" collapsed="false">
      <c r="B32" s="14" t="s">
        <v>26</v>
      </c>
      <c r="C32" s="14"/>
      <c r="D32" s="14"/>
      <c r="E32" s="14"/>
      <c r="F32" s="14"/>
    </row>
    <row r="33" customFormat="false" ht="42.75" hidden="false" customHeight="true" outlineLevel="0" collapsed="false">
      <c r="B33" s="14" t="s">
        <v>27</v>
      </c>
      <c r="C33" s="14"/>
      <c r="D33" s="14"/>
      <c r="E33" s="14"/>
      <c r="F33" s="14"/>
    </row>
  </sheetData>
  <mergeCells count="29">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8:F28"/>
    <mergeCell ref="B29:F29"/>
    <mergeCell ref="B30:F30"/>
    <mergeCell ref="B31:F31"/>
    <mergeCell ref="B32:F32"/>
    <mergeCell ref="B33:F33"/>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28</v>
      </c>
      <c r="B1" s="15"/>
      <c r="C1" s="15"/>
      <c r="D1" s="15"/>
      <c r="E1" s="15"/>
      <c r="F1" s="15"/>
      <c r="G1" s="15"/>
    </row>
    <row r="2" customFormat="false" ht="19.5" hidden="false" customHeight="true" outlineLevel="0" collapsed="false">
      <c r="A2" s="16" t="s">
        <v>29</v>
      </c>
      <c r="B2" s="16"/>
      <c r="C2" s="16"/>
      <c r="D2" s="16"/>
      <c r="E2" s="16"/>
      <c r="F2" s="16"/>
      <c r="G2" s="16"/>
    </row>
    <row r="4" customFormat="false" ht="21.75" hidden="false" customHeight="true" outlineLevel="0" collapsed="false">
      <c r="B4" s="17" t="s">
        <v>30</v>
      </c>
      <c r="C4" s="17"/>
      <c r="D4" s="17"/>
      <c r="E4" s="17"/>
      <c r="F4" s="17"/>
    </row>
    <row r="5" customFormat="false" ht="57.75" hidden="false" customHeight="true" outlineLevel="0" collapsed="false">
      <c r="B5" s="18" t="s">
        <v>31</v>
      </c>
      <c r="C5" s="18"/>
      <c r="D5" s="18"/>
      <c r="E5" s="18"/>
      <c r="F5" s="18"/>
    </row>
    <row r="6" customFormat="false" ht="45" hidden="false" customHeight="true" outlineLevel="0" collapsed="false">
      <c r="B6" s="18" t="s">
        <v>32</v>
      </c>
      <c r="C6" s="18"/>
      <c r="D6" s="18"/>
      <c r="E6" s="18"/>
      <c r="F6" s="18"/>
    </row>
    <row r="8" customFormat="false" ht="21.75" hidden="false" customHeight="true" outlineLevel="0" collapsed="false">
      <c r="B8" s="17" t="s">
        <v>33</v>
      </c>
      <c r="C8" s="17"/>
      <c r="D8" s="17"/>
      <c r="E8" s="17"/>
      <c r="F8" s="17"/>
    </row>
    <row r="9" customFormat="false" ht="70.5" hidden="false" customHeight="true" outlineLevel="0" collapsed="false">
      <c r="B9" s="18" t="s">
        <v>34</v>
      </c>
      <c r="C9" s="18"/>
      <c r="D9" s="18"/>
      <c r="E9" s="18"/>
      <c r="F9" s="18"/>
    </row>
    <row r="10" customFormat="false" ht="18" hidden="false" customHeight="true" outlineLevel="0" collapsed="false">
      <c r="B10" s="19" t="s">
        <v>35</v>
      </c>
      <c r="C10" s="20" t="s">
        <v>36</v>
      </c>
      <c r="D10" s="20"/>
      <c r="E10" s="20"/>
      <c r="F10" s="20"/>
    </row>
    <row r="11" customFormat="false" ht="45" hidden="false" customHeight="true" outlineLevel="0" collapsed="false">
      <c r="B11" s="21" t="s">
        <v>37</v>
      </c>
      <c r="C11" s="22" t="s">
        <v>38</v>
      </c>
      <c r="D11" s="22"/>
      <c r="E11" s="22"/>
      <c r="F11" s="22"/>
    </row>
    <row r="12" customFormat="false" ht="31.5" hidden="false" customHeight="true" outlineLevel="0" collapsed="false">
      <c r="B12" s="21" t="s">
        <v>39</v>
      </c>
      <c r="C12" s="22" t="s">
        <v>40</v>
      </c>
      <c r="D12" s="22"/>
      <c r="E12" s="22"/>
      <c r="F12" s="22"/>
    </row>
    <row r="13" customFormat="false" ht="31.5" hidden="false" customHeight="true" outlineLevel="0" collapsed="false">
      <c r="B13" s="21" t="s">
        <v>41</v>
      </c>
      <c r="C13" s="22" t="s">
        <v>42</v>
      </c>
      <c r="D13" s="22"/>
      <c r="E13" s="22"/>
      <c r="F13" s="22"/>
    </row>
    <row r="14" customFormat="false" ht="25.5" hidden="false" customHeight="true" outlineLevel="0" collapsed="false">
      <c r="B14" s="21" t="s">
        <v>43</v>
      </c>
      <c r="C14" s="22" t="s">
        <v>44</v>
      </c>
      <c r="D14" s="22"/>
      <c r="E14" s="22"/>
      <c r="F14" s="22"/>
    </row>
    <row r="15" customFormat="false" ht="25.5" hidden="false" customHeight="true" outlineLevel="0" collapsed="false">
      <c r="B15" s="21" t="s">
        <v>45</v>
      </c>
      <c r="C15" s="22" t="s">
        <v>46</v>
      </c>
      <c r="D15" s="22"/>
      <c r="E15" s="22"/>
      <c r="F15" s="22"/>
    </row>
    <row r="16" customFormat="false" ht="25.5" hidden="false" customHeight="true" outlineLevel="0" collapsed="false">
      <c r="B16" s="21" t="s">
        <v>47</v>
      </c>
      <c r="C16" s="22" t="s">
        <v>48</v>
      </c>
      <c r="D16" s="22"/>
      <c r="E16" s="22"/>
      <c r="F16" s="22"/>
    </row>
    <row r="17" customFormat="false" ht="25.5" hidden="false" customHeight="true" outlineLevel="0" collapsed="false">
      <c r="B17" s="21" t="s">
        <v>49</v>
      </c>
      <c r="C17" s="22" t="s">
        <v>50</v>
      </c>
      <c r="D17" s="22"/>
      <c r="E17" s="22"/>
      <c r="F17" s="22"/>
    </row>
    <row r="19" customFormat="false" ht="21.75" hidden="false" customHeight="true" outlineLevel="0" collapsed="false">
      <c r="B19" s="17" t="s">
        <v>51</v>
      </c>
      <c r="C19" s="17"/>
      <c r="D19" s="17"/>
      <c r="E19" s="17"/>
      <c r="F19" s="17"/>
    </row>
    <row r="20" customFormat="false" ht="31.5" hidden="false" customHeight="true" outlineLevel="0" collapsed="false">
      <c r="B20" s="18" t="s">
        <v>52</v>
      </c>
      <c r="C20" s="18"/>
      <c r="D20" s="18"/>
      <c r="E20" s="18"/>
      <c r="F20" s="18"/>
    </row>
    <row r="21" customFormat="false" ht="18" hidden="false" customHeight="true" outlineLevel="0" collapsed="false">
      <c r="B21" s="23" t="s">
        <v>53</v>
      </c>
      <c r="C21" s="23" t="s">
        <v>54</v>
      </c>
      <c r="D21" s="23"/>
      <c r="E21" s="23"/>
      <c r="F21" s="23" t="s">
        <v>55</v>
      </c>
    </row>
    <row r="22" customFormat="false" ht="24" hidden="false" customHeight="true" outlineLevel="0" collapsed="false">
      <c r="B22" s="24" t="s">
        <v>56</v>
      </c>
      <c r="C22" s="22" t="s">
        <v>57</v>
      </c>
      <c r="D22" s="22"/>
      <c r="E22" s="22"/>
      <c r="F22" s="25" t="n">
        <v>1</v>
      </c>
    </row>
    <row r="23" customFormat="false" ht="24" hidden="false" customHeight="true" outlineLevel="0" collapsed="false">
      <c r="B23" s="26" t="s">
        <v>58</v>
      </c>
      <c r="C23" s="22" t="s">
        <v>59</v>
      </c>
      <c r="D23" s="22"/>
      <c r="E23" s="22"/>
      <c r="F23" s="25" t="n">
        <v>0.75</v>
      </c>
    </row>
    <row r="24" customFormat="false" ht="24" hidden="false" customHeight="true" outlineLevel="0" collapsed="false">
      <c r="B24" s="27" t="s">
        <v>60</v>
      </c>
      <c r="C24" s="22" t="s">
        <v>61</v>
      </c>
      <c r="D24" s="22"/>
      <c r="E24" s="22"/>
      <c r="F24" s="25" t="n">
        <v>0.5</v>
      </c>
    </row>
    <row r="25" customFormat="false" ht="24" hidden="false" customHeight="true" outlineLevel="0" collapsed="false">
      <c r="B25" s="28" t="s">
        <v>62</v>
      </c>
      <c r="C25" s="22" t="s">
        <v>63</v>
      </c>
      <c r="D25" s="22"/>
      <c r="E25" s="22"/>
      <c r="F25" s="25" t="n">
        <v>0</v>
      </c>
    </row>
    <row r="26" customFormat="false" ht="18.75" hidden="false" customHeight="true" outlineLevel="0" collapsed="false">
      <c r="B26" s="14" t="s">
        <v>64</v>
      </c>
      <c r="C26" s="14"/>
      <c r="D26" s="14"/>
      <c r="E26" s="14"/>
      <c r="F26" s="14"/>
    </row>
    <row r="28" customFormat="false" ht="21.75" hidden="false" customHeight="true" outlineLevel="0" collapsed="false">
      <c r="B28" s="17" t="s">
        <v>65</v>
      </c>
      <c r="C28" s="17"/>
      <c r="D28" s="17"/>
      <c r="E28" s="17"/>
      <c r="F28" s="17"/>
    </row>
    <row r="29" customFormat="false" ht="31.5" hidden="false" customHeight="true" outlineLevel="0" collapsed="false">
      <c r="B29" s="18" t="s">
        <v>66</v>
      </c>
      <c r="C29" s="18"/>
      <c r="D29" s="18"/>
      <c r="E29" s="18"/>
      <c r="F29" s="18"/>
    </row>
    <row r="30" customFormat="false" ht="18" hidden="false" customHeight="true" outlineLevel="0" collapsed="false">
      <c r="B30" s="23" t="s">
        <v>67</v>
      </c>
      <c r="C30" s="23" t="s">
        <v>68</v>
      </c>
      <c r="D30" s="23" t="s">
        <v>54</v>
      </c>
      <c r="E30" s="23"/>
      <c r="F30" s="23"/>
    </row>
    <row r="31" customFormat="false" ht="31.5" hidden="false" customHeight="true" outlineLevel="0" collapsed="false">
      <c r="B31" s="29" t="n">
        <v>0</v>
      </c>
      <c r="C31" s="30" t="s">
        <v>69</v>
      </c>
      <c r="D31" s="22" t="s">
        <v>70</v>
      </c>
      <c r="E31" s="22"/>
      <c r="F31" s="22"/>
    </row>
    <row r="32" customFormat="false" ht="31.5" hidden="false" customHeight="true" outlineLevel="0" collapsed="false">
      <c r="B32" s="29" t="n">
        <v>1</v>
      </c>
      <c r="C32" s="30" t="s">
        <v>71</v>
      </c>
      <c r="D32" s="22" t="s">
        <v>72</v>
      </c>
      <c r="E32" s="22"/>
      <c r="F32" s="22"/>
    </row>
    <row r="33" customFormat="false" ht="31.5" hidden="false" customHeight="true" outlineLevel="0" collapsed="false">
      <c r="B33" s="29" t="n">
        <v>2</v>
      </c>
      <c r="C33" s="30" t="s">
        <v>73</v>
      </c>
      <c r="D33" s="22" t="s">
        <v>74</v>
      </c>
      <c r="E33" s="22"/>
      <c r="F33" s="22"/>
    </row>
    <row r="34" customFormat="false" ht="31.5" hidden="false" customHeight="true" outlineLevel="0" collapsed="false">
      <c r="B34" s="29" t="n">
        <v>3</v>
      </c>
      <c r="C34" s="30" t="s">
        <v>75</v>
      </c>
      <c r="D34" s="22" t="s">
        <v>76</v>
      </c>
      <c r="E34" s="22"/>
      <c r="F34" s="22"/>
    </row>
    <row r="35" customFormat="false" ht="31.5" hidden="false" customHeight="true" outlineLevel="0" collapsed="false">
      <c r="B35" s="29" t="n">
        <v>4</v>
      </c>
      <c r="C35" s="30" t="s">
        <v>77</v>
      </c>
      <c r="D35" s="22" t="s">
        <v>78</v>
      </c>
      <c r="E35" s="22"/>
      <c r="F35" s="22"/>
    </row>
    <row r="37" customFormat="false" ht="21.75" hidden="false" customHeight="true" outlineLevel="0" collapsed="false">
      <c r="B37" s="17" t="s">
        <v>79</v>
      </c>
      <c r="C37" s="17"/>
      <c r="D37" s="17"/>
      <c r="E37" s="17"/>
      <c r="F37" s="17"/>
    </row>
    <row r="38" customFormat="false" ht="57.75" hidden="false" customHeight="true" outlineLevel="0" collapsed="false">
      <c r="B38" s="18" t="s">
        <v>80</v>
      </c>
      <c r="C38" s="18"/>
      <c r="D38" s="18"/>
      <c r="E38" s="18"/>
      <c r="F38" s="18"/>
    </row>
    <row r="39" customFormat="false" ht="45" hidden="false" customHeight="true" outlineLevel="0" collapsed="false">
      <c r="B39" s="18" t="s">
        <v>81</v>
      </c>
      <c r="C39" s="18"/>
      <c r="D39" s="18"/>
      <c r="E39" s="18"/>
      <c r="F39" s="18"/>
    </row>
    <row r="41" customFormat="false" ht="21.75" hidden="false" customHeight="true" outlineLevel="0" collapsed="false">
      <c r="B41" s="17" t="s">
        <v>82</v>
      </c>
      <c r="C41" s="17"/>
      <c r="D41" s="17"/>
      <c r="E41" s="17"/>
      <c r="F41" s="17"/>
    </row>
    <row r="42" customFormat="false" ht="45" hidden="false" customHeight="true" outlineLevel="0" collapsed="false">
      <c r="B42" s="18" t="s">
        <v>83</v>
      </c>
      <c r="C42" s="18"/>
      <c r="D42" s="18"/>
      <c r="E42" s="18"/>
      <c r="F42" s="18"/>
    </row>
    <row r="43" customFormat="false" ht="31.5" hidden="false" customHeight="true" outlineLevel="0" collapsed="false">
      <c r="B43" s="31" t="s">
        <v>84</v>
      </c>
      <c r="C43" s="31"/>
      <c r="D43" s="31"/>
      <c r="E43" s="31"/>
      <c r="F43" s="31"/>
    </row>
  </sheetData>
  <mergeCells count="37">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C17:F17"/>
    <mergeCell ref="B19:F19"/>
    <mergeCell ref="B20:F20"/>
    <mergeCell ref="C21:E21"/>
    <mergeCell ref="C22:E22"/>
    <mergeCell ref="C23:E23"/>
    <mergeCell ref="C24:E24"/>
    <mergeCell ref="C25:E25"/>
    <mergeCell ref="B26:F26"/>
    <mergeCell ref="B28:F28"/>
    <mergeCell ref="B29:F29"/>
    <mergeCell ref="D30:F30"/>
    <mergeCell ref="D31:F31"/>
    <mergeCell ref="D32:F32"/>
    <mergeCell ref="D33:F33"/>
    <mergeCell ref="D34:F34"/>
    <mergeCell ref="D35:F35"/>
    <mergeCell ref="B37:F37"/>
    <mergeCell ref="B38:F38"/>
    <mergeCell ref="B39:F39"/>
    <mergeCell ref="B41:F41"/>
    <mergeCell ref="B42:F42"/>
    <mergeCell ref="B43:F43"/>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85</v>
      </c>
      <c r="B1" s="15"/>
      <c r="C1" s="15"/>
      <c r="D1" s="15"/>
      <c r="E1" s="15"/>
      <c r="F1" s="15"/>
      <c r="G1" s="15"/>
      <c r="H1" s="15"/>
    </row>
    <row r="2" customFormat="false" ht="19.5" hidden="false" customHeight="true" outlineLevel="0" collapsed="false">
      <c r="A2" s="16" t="s">
        <v>86</v>
      </c>
      <c r="B2" s="16"/>
      <c r="C2" s="16"/>
      <c r="D2" s="16"/>
      <c r="E2" s="16"/>
      <c r="F2" s="16"/>
      <c r="G2" s="16"/>
      <c r="H2" s="16"/>
    </row>
    <row r="4" customFormat="false" ht="15.75" hidden="false" customHeight="true" outlineLevel="0" collapsed="false">
      <c r="B4" s="32" t="s">
        <v>87</v>
      </c>
      <c r="C4" s="32"/>
      <c r="D4" s="32" t="s">
        <v>88</v>
      </c>
      <c r="E4" s="32"/>
      <c r="F4" s="32" t="s">
        <v>89</v>
      </c>
      <c r="G4" s="32"/>
    </row>
    <row r="5" customFormat="false" ht="33.75" hidden="false" customHeight="true" outlineLevel="0" collapsed="false">
      <c r="B5" s="33" t="n">
        <f aca="false">IFERROR((SUMIFS('Clauses 4-10'!$G:$G,'Clauses 4-10'!$L:$L,"?*")+SUMIFS('Annex A Controls'!$I:$I,'Annex A Controls'!$E:$E,"Applicable"))/(COUNTIF('Clauses 4-10'!$L:$L,"?*")+COUNTIF('Annex A Controls'!$E:$E,"Applicable")),0)</f>
        <v>0</v>
      </c>
      <c r="C5" s="33"/>
      <c r="D5" s="34" t="n">
        <f aca="false">IFERROR((SUMIFS('Clauses 4-10'!$E:$E,'Clauses 4-10'!$L:$L,"?*")+SUMIFS('Annex A Controls'!$G:$G,'Annex A Controls'!$E:$E,"Applicable"))/(COUNTIF('Clauses 4-10'!$L:$L,"?*")+COUNTIF('Annex A Controls'!$E:$E,"Applicable")),0)</f>
        <v>0</v>
      </c>
      <c r="E5" s="34"/>
      <c r="F5" s="35" t="str">
        <f aca="false">TEXT((COUNTIFS('Clauses 4-10'!$L:$L,"?*",'Clauses 4-10'!$D:$D,"?*")+COUNTIFS('Annex A Controls'!$E:$E,"Applicable",'Annex A Controls'!$F:$F,"?*")),"0")&amp;" / "&amp;TEXT((COUNTIF('Clauses 4-10'!$L:$L,"?*")+COUNTIF('Annex A Controls'!$E:$E,"Applicable")),"0")</f>
        <v>0 / 123</v>
      </c>
      <c r="G5" s="35"/>
    </row>
    <row r="6" customFormat="false" ht="15.75" hidden="false" customHeight="true" outlineLevel="0" collapsed="false">
      <c r="B6" s="36" t="s">
        <v>90</v>
      </c>
      <c r="C6" s="36"/>
      <c r="D6" s="36" t="s">
        <v>91</v>
      </c>
      <c r="E6" s="36"/>
      <c r="F6" s="36" t="s">
        <v>92</v>
      </c>
      <c r="G6" s="36"/>
    </row>
    <row r="8" customFormat="false" ht="15.75" hidden="false" customHeight="true" outlineLevel="0" collapsed="false">
      <c r="B8" s="32" t="s">
        <v>93</v>
      </c>
      <c r="C8" s="32"/>
      <c r="D8" s="32" t="s">
        <v>94</v>
      </c>
      <c r="E8" s="32"/>
      <c r="F8" s="32" t="s">
        <v>95</v>
      </c>
      <c r="G8" s="32"/>
    </row>
    <row r="9" customFormat="false" ht="33.75" hidden="false" customHeight="true" outlineLevel="0" collapsed="false">
      <c r="B9" s="37" t="n">
        <f aca="false">(COUNTIF('Clauses 4-10'!$D:$D,"Fully Conformant")+COUNTIF('Annex A Controls'!$F:$F,"Fully Conformant"))</f>
        <v>0</v>
      </c>
      <c r="C9" s="37"/>
      <c r="D9" s="37" t="n">
        <f aca="false">(COUNTIF('Clauses 4-10'!$D:$D,"Non-Conformant")+COUNTIF('Annex A Controls'!$F:$F,"Non-Conformant"))+(COUNTIF('Clauses 4-10'!$D:$D,"Partially Conformant")+COUNTIF('Annex A Controls'!$F:$F,"Partially Conformant"))</f>
        <v>0</v>
      </c>
      <c r="E9" s="37"/>
      <c r="F9" s="37" t="n">
        <f aca="false">COUNTIF('Annex A Controls'!$E:$E,"Not Applicable")</f>
        <v>0</v>
      </c>
      <c r="G9" s="37"/>
    </row>
    <row r="10" customFormat="false" ht="15.75" hidden="false" customHeight="true" outlineLevel="0" collapsed="false">
      <c r="B10" s="36" t="s">
        <v>96</v>
      </c>
      <c r="C10" s="36"/>
      <c r="D10" s="36" t="s">
        <v>97</v>
      </c>
      <c r="E10" s="36"/>
      <c r="F10" s="36" t="s">
        <v>98</v>
      </c>
      <c r="G10" s="36"/>
    </row>
    <row r="12" customFormat="false" ht="21.75" hidden="false" customHeight="true" outlineLevel="0" collapsed="false">
      <c r="B12" s="17" t="s">
        <v>99</v>
      </c>
      <c r="C12" s="17"/>
      <c r="D12" s="17"/>
      <c r="E12" s="17"/>
      <c r="F12" s="17"/>
      <c r="G12" s="17"/>
    </row>
    <row r="13" customFormat="false" ht="18" hidden="false" customHeight="true" outlineLevel="0" collapsed="false">
      <c r="B13" s="38" t="s">
        <v>100</v>
      </c>
      <c r="C13" s="39" t="s">
        <v>101</v>
      </c>
      <c r="D13" s="39" t="s">
        <v>102</v>
      </c>
      <c r="E13" s="39" t="s">
        <v>103</v>
      </c>
      <c r="F13" s="39" t="s">
        <v>104</v>
      </c>
      <c r="G13" s="39" t="s">
        <v>53</v>
      </c>
    </row>
    <row r="14" customFormat="false" ht="16.5" hidden="false" customHeight="true" outlineLevel="0" collapsed="false">
      <c r="B14" s="40" t="s">
        <v>105</v>
      </c>
      <c r="C14" s="41" t="n">
        <f aca="false">COUNTIF('Clauses 4-10'!$L:$L,"4")</f>
        <v>4</v>
      </c>
      <c r="D14" s="41" t="n">
        <f aca="false">COUNTIFS('Clauses 4-10'!$L:$L,"4",'Clauses 4-10'!$D:$D,"?*")</f>
        <v>0</v>
      </c>
      <c r="E14" s="42" t="n">
        <f aca="false">IFERROR(SUMIFS('Clauses 4-10'!$E:$E,'Clauses 4-10'!$L:$L,"4")/COUNTIF('Clauses 4-10'!$L:$L,"4"),0)</f>
        <v>0</v>
      </c>
      <c r="F14" s="43" t="n">
        <f aca="false">IFERROR(SUMIFS('Clauses 4-10'!$G:$G,'Clauses 4-10'!$L:$L,"4")/COUNTIF('Clauses 4-10'!$L:$L,"4"),0)</f>
        <v>0</v>
      </c>
      <c r="G14" s="44" t="str">
        <f aca="false">IF(F14&gt;=0.8,"On track",IF(F14&gt;=0.5,"In progress","At risk"))</f>
        <v>At risk</v>
      </c>
    </row>
    <row r="15" customFormat="false" ht="16.5" hidden="false" customHeight="true" outlineLevel="0" collapsed="false">
      <c r="B15" s="40" t="s">
        <v>106</v>
      </c>
      <c r="C15" s="41" t="n">
        <f aca="false">COUNTIF('Clauses 4-10'!$L:$L,"5")</f>
        <v>3</v>
      </c>
      <c r="D15" s="41" t="n">
        <f aca="false">COUNTIFS('Clauses 4-10'!$L:$L,"5",'Clauses 4-10'!$D:$D,"?*")</f>
        <v>0</v>
      </c>
      <c r="E15" s="42" t="n">
        <f aca="false">IFERROR(SUMIFS('Clauses 4-10'!$E:$E,'Clauses 4-10'!$L:$L,"5")/COUNTIF('Clauses 4-10'!$L:$L,"5"),0)</f>
        <v>0</v>
      </c>
      <c r="F15" s="43" t="n">
        <f aca="false">IFERROR(SUMIFS('Clauses 4-10'!$G:$G,'Clauses 4-10'!$L:$L,"5")/COUNTIF('Clauses 4-10'!$L:$L,"5"),0)</f>
        <v>0</v>
      </c>
      <c r="G15" s="44" t="str">
        <f aca="false">IF(F15&gt;=0.8,"On track",IF(F15&gt;=0.5,"In progress","At risk"))</f>
        <v>At risk</v>
      </c>
    </row>
    <row r="16" customFormat="false" ht="16.5" hidden="false" customHeight="true" outlineLevel="0" collapsed="false">
      <c r="B16" s="40" t="s">
        <v>107</v>
      </c>
      <c r="C16" s="41" t="n">
        <f aca="false">COUNTIF('Clauses 4-10'!$L:$L,"6")</f>
        <v>5</v>
      </c>
      <c r="D16" s="41" t="n">
        <f aca="false">COUNTIFS('Clauses 4-10'!$L:$L,"6",'Clauses 4-10'!$D:$D,"?*")</f>
        <v>0</v>
      </c>
      <c r="E16" s="42" t="n">
        <f aca="false">IFERROR(SUMIFS('Clauses 4-10'!$E:$E,'Clauses 4-10'!$L:$L,"6")/COUNTIF('Clauses 4-10'!$L:$L,"6"),0)</f>
        <v>0</v>
      </c>
      <c r="F16" s="43" t="n">
        <f aca="false">IFERROR(SUMIFS('Clauses 4-10'!$G:$G,'Clauses 4-10'!$L:$L,"6")/COUNTIF('Clauses 4-10'!$L:$L,"6"),0)</f>
        <v>0</v>
      </c>
      <c r="G16" s="44" t="str">
        <f aca="false">IF(F16&gt;=0.8,"On track",IF(F16&gt;=0.5,"In progress","At risk"))</f>
        <v>At risk</v>
      </c>
    </row>
    <row r="17" customFormat="false" ht="16.5" hidden="false" customHeight="true" outlineLevel="0" collapsed="false">
      <c r="B17" s="40" t="s">
        <v>108</v>
      </c>
      <c r="C17" s="41" t="n">
        <f aca="false">COUNTIF('Clauses 4-10'!$L:$L,"7")</f>
        <v>7</v>
      </c>
      <c r="D17" s="41" t="n">
        <f aca="false">COUNTIFS('Clauses 4-10'!$L:$L,"7",'Clauses 4-10'!$D:$D,"?*")</f>
        <v>0</v>
      </c>
      <c r="E17" s="42" t="n">
        <f aca="false">IFERROR(SUMIFS('Clauses 4-10'!$E:$E,'Clauses 4-10'!$L:$L,"7")/COUNTIF('Clauses 4-10'!$L:$L,"7"),0)</f>
        <v>0</v>
      </c>
      <c r="F17" s="43" t="n">
        <f aca="false">IFERROR(SUMIFS('Clauses 4-10'!$G:$G,'Clauses 4-10'!$L:$L,"7")/COUNTIF('Clauses 4-10'!$L:$L,"7"),0)</f>
        <v>0</v>
      </c>
      <c r="G17" s="44" t="str">
        <f aca="false">IF(F17&gt;=0.8,"On track",IF(F17&gt;=0.5,"In progress","At risk"))</f>
        <v>At risk</v>
      </c>
    </row>
    <row r="18" customFormat="false" ht="16.5" hidden="false" customHeight="true" outlineLevel="0" collapsed="false">
      <c r="B18" s="40" t="s">
        <v>109</v>
      </c>
      <c r="C18" s="41" t="n">
        <f aca="false">COUNTIF('Clauses 4-10'!$L:$L,"8")</f>
        <v>3</v>
      </c>
      <c r="D18" s="41" t="n">
        <f aca="false">COUNTIFS('Clauses 4-10'!$L:$L,"8",'Clauses 4-10'!$D:$D,"?*")</f>
        <v>0</v>
      </c>
      <c r="E18" s="42" t="n">
        <f aca="false">IFERROR(SUMIFS('Clauses 4-10'!$E:$E,'Clauses 4-10'!$L:$L,"8")/COUNTIF('Clauses 4-10'!$L:$L,"8"),0)</f>
        <v>0</v>
      </c>
      <c r="F18" s="43" t="n">
        <f aca="false">IFERROR(SUMIFS('Clauses 4-10'!$G:$G,'Clauses 4-10'!$L:$L,"8")/COUNTIF('Clauses 4-10'!$L:$L,"8"),0)</f>
        <v>0</v>
      </c>
      <c r="G18" s="44" t="str">
        <f aca="false">IF(F18&gt;=0.8,"On track",IF(F18&gt;=0.5,"In progress","At risk"))</f>
        <v>At risk</v>
      </c>
    </row>
    <row r="19" customFormat="false" ht="16.5" hidden="false" customHeight="true" outlineLevel="0" collapsed="false">
      <c r="B19" s="40" t="s">
        <v>110</v>
      </c>
      <c r="C19" s="41" t="n">
        <f aca="false">COUNTIF('Clauses 4-10'!$L:$L,"9")</f>
        <v>6</v>
      </c>
      <c r="D19" s="41" t="n">
        <f aca="false">COUNTIFS('Clauses 4-10'!$L:$L,"9",'Clauses 4-10'!$D:$D,"?*")</f>
        <v>0</v>
      </c>
      <c r="E19" s="42" t="n">
        <f aca="false">IFERROR(SUMIFS('Clauses 4-10'!$E:$E,'Clauses 4-10'!$L:$L,"9")/COUNTIF('Clauses 4-10'!$L:$L,"9"),0)</f>
        <v>0</v>
      </c>
      <c r="F19" s="43" t="n">
        <f aca="false">IFERROR(SUMIFS('Clauses 4-10'!$G:$G,'Clauses 4-10'!$L:$L,"9")/COUNTIF('Clauses 4-10'!$L:$L,"9"),0)</f>
        <v>0</v>
      </c>
      <c r="G19" s="44" t="str">
        <f aca="false">IF(F19&gt;=0.8,"On track",IF(F19&gt;=0.5,"In progress","At risk"))</f>
        <v>At risk</v>
      </c>
    </row>
    <row r="20" customFormat="false" ht="16.5" hidden="false" customHeight="true" outlineLevel="0" collapsed="false">
      <c r="B20" s="40" t="s">
        <v>111</v>
      </c>
      <c r="C20" s="41" t="n">
        <f aca="false">COUNTIF('Clauses 4-10'!$L:$L,"10")</f>
        <v>2</v>
      </c>
      <c r="D20" s="41" t="n">
        <f aca="false">COUNTIFS('Clauses 4-10'!$L:$L,"10",'Clauses 4-10'!$D:$D,"?*")</f>
        <v>0</v>
      </c>
      <c r="E20" s="42" t="n">
        <f aca="false">IFERROR(SUMIFS('Clauses 4-10'!$E:$E,'Clauses 4-10'!$L:$L,"10")/COUNTIF('Clauses 4-10'!$L:$L,"10"),0)</f>
        <v>0</v>
      </c>
      <c r="F20" s="43" t="n">
        <f aca="false">IFERROR(SUMIFS('Clauses 4-10'!$G:$G,'Clauses 4-10'!$L:$L,"10")/COUNTIF('Clauses 4-10'!$L:$L,"10"),0)</f>
        <v>0</v>
      </c>
      <c r="G20" s="44" t="str">
        <f aca="false">IF(F20&gt;=0.8,"On track",IF(F20&gt;=0.5,"In progress","At risk"))</f>
        <v>At risk</v>
      </c>
    </row>
    <row r="21" customFormat="false" ht="16.5" hidden="false" customHeight="true" outlineLevel="0" collapsed="false">
      <c r="B21" s="45" t="s">
        <v>112</v>
      </c>
      <c r="C21" s="46" t="n">
        <f aca="false">COUNTIF('Clauses 4-10'!$L:$L,"?*")</f>
        <v>30</v>
      </c>
      <c r="D21" s="46" t="n">
        <f aca="false">COUNTIFS('Clauses 4-10'!$L:$L,"?*",'Clauses 4-10'!$D:$D,"?*")</f>
        <v>0</v>
      </c>
      <c r="E21" s="47" t="n">
        <f aca="false">IFERROR(SUMIFS('Clauses 4-10'!$E:$E,'Clauses 4-10'!$L:$L,"?*")/COUNTIF('Clauses 4-10'!$L:$L,"?*"),0)</f>
        <v>0</v>
      </c>
      <c r="F21" s="48" t="n">
        <f aca="false">IFERROR(SUMIFS('Clauses 4-10'!$G:$G,'Clauses 4-10'!$L:$L,"?*")/COUNTIF('Clauses 4-10'!$L:$L,"?*"),0)</f>
        <v>0</v>
      </c>
      <c r="G21" s="49" t="str">
        <f aca="false">IF(F21&gt;=0.8,"On track",IF(F21&gt;=0.5,"In progress","At risk"))</f>
        <v>At risk</v>
      </c>
    </row>
    <row r="22" customFormat="false" ht="16.5" hidden="false" customHeight="true" outlineLevel="0" collapsed="false">
      <c r="B22" s="40" t="s">
        <v>113</v>
      </c>
      <c r="C22" s="41" t="n">
        <f aca="false">COUNTIF('Annex A Controls'!$N:$N,"A.5")</f>
        <v>37</v>
      </c>
      <c r="D22" s="41" t="n">
        <f aca="false">COUNTIFS('Annex A Controls'!$N:$N,"A.5",'Annex A Controls'!$E:$E,"Applicable",'Annex A Controls'!$F:$F,"?*")</f>
        <v>0</v>
      </c>
      <c r="E22" s="42" t="n">
        <f aca="false">IFERROR(SUMIFS('Annex A Controls'!$G:$G,'Annex A Controls'!$N:$N,"A.5",'Annex A Controls'!$E:$E,"Applicable")/COUNTIFS('Annex A Controls'!$N:$N,"A.5",'Annex A Controls'!$E:$E,"Applicable"),0)</f>
        <v>0</v>
      </c>
      <c r="F22" s="43" t="n">
        <f aca="false">IFERROR(SUMIFS('Annex A Controls'!$I:$I,'Annex A Controls'!$N:$N,"A.5",'Annex A Controls'!$E:$E,"Applicable")/COUNTIFS('Annex A Controls'!$N:$N,"A.5",'Annex A Controls'!$E:$E,"Applicable"),0)</f>
        <v>0</v>
      </c>
      <c r="G22" s="44" t="str">
        <f aca="false">IF(F22&gt;=0.8,"On track",IF(F22&gt;=0.5,"In progress","At risk"))</f>
        <v>At risk</v>
      </c>
    </row>
    <row r="23" customFormat="false" ht="16.5" hidden="false" customHeight="true" outlineLevel="0" collapsed="false">
      <c r="B23" s="40" t="s">
        <v>114</v>
      </c>
      <c r="C23" s="41" t="n">
        <f aca="false">COUNTIF('Annex A Controls'!$N:$N,"A.6")</f>
        <v>8</v>
      </c>
      <c r="D23" s="41" t="n">
        <f aca="false">COUNTIFS('Annex A Controls'!$N:$N,"A.6",'Annex A Controls'!$E:$E,"Applicable",'Annex A Controls'!$F:$F,"?*")</f>
        <v>0</v>
      </c>
      <c r="E23" s="42" t="n">
        <f aca="false">IFERROR(SUMIFS('Annex A Controls'!$G:$G,'Annex A Controls'!$N:$N,"A.6",'Annex A Controls'!$E:$E,"Applicable")/COUNTIFS('Annex A Controls'!$N:$N,"A.6",'Annex A Controls'!$E:$E,"Applicable"),0)</f>
        <v>0</v>
      </c>
      <c r="F23" s="43" t="n">
        <f aca="false">IFERROR(SUMIFS('Annex A Controls'!$I:$I,'Annex A Controls'!$N:$N,"A.6",'Annex A Controls'!$E:$E,"Applicable")/COUNTIFS('Annex A Controls'!$N:$N,"A.6",'Annex A Controls'!$E:$E,"Applicable"),0)</f>
        <v>0</v>
      </c>
      <c r="G23" s="44" t="str">
        <f aca="false">IF(F23&gt;=0.8,"On track",IF(F23&gt;=0.5,"In progress","At risk"))</f>
        <v>At risk</v>
      </c>
    </row>
    <row r="24" customFormat="false" ht="16.5" hidden="false" customHeight="true" outlineLevel="0" collapsed="false">
      <c r="B24" s="40" t="s">
        <v>115</v>
      </c>
      <c r="C24" s="41" t="n">
        <f aca="false">COUNTIF('Annex A Controls'!$N:$N,"A.7")</f>
        <v>14</v>
      </c>
      <c r="D24" s="41" t="n">
        <f aca="false">COUNTIFS('Annex A Controls'!$N:$N,"A.7",'Annex A Controls'!$E:$E,"Applicable",'Annex A Controls'!$F:$F,"?*")</f>
        <v>0</v>
      </c>
      <c r="E24" s="42" t="n">
        <f aca="false">IFERROR(SUMIFS('Annex A Controls'!$G:$G,'Annex A Controls'!$N:$N,"A.7",'Annex A Controls'!$E:$E,"Applicable")/COUNTIFS('Annex A Controls'!$N:$N,"A.7",'Annex A Controls'!$E:$E,"Applicable"),0)</f>
        <v>0</v>
      </c>
      <c r="F24" s="43" t="n">
        <f aca="false">IFERROR(SUMIFS('Annex A Controls'!$I:$I,'Annex A Controls'!$N:$N,"A.7",'Annex A Controls'!$E:$E,"Applicable")/COUNTIFS('Annex A Controls'!$N:$N,"A.7",'Annex A Controls'!$E:$E,"Applicable"),0)</f>
        <v>0</v>
      </c>
      <c r="G24" s="44" t="str">
        <f aca="false">IF(F24&gt;=0.8,"On track",IF(F24&gt;=0.5,"In progress","At risk"))</f>
        <v>At risk</v>
      </c>
    </row>
    <row r="25" customFormat="false" ht="16.5" hidden="false" customHeight="true" outlineLevel="0" collapsed="false">
      <c r="B25" s="40" t="s">
        <v>116</v>
      </c>
      <c r="C25" s="41" t="n">
        <f aca="false">COUNTIF('Annex A Controls'!$N:$N,"A.8")</f>
        <v>34</v>
      </c>
      <c r="D25" s="41" t="n">
        <f aca="false">COUNTIFS('Annex A Controls'!$N:$N,"A.8",'Annex A Controls'!$E:$E,"Applicable",'Annex A Controls'!$F:$F,"?*")</f>
        <v>0</v>
      </c>
      <c r="E25" s="42" t="n">
        <f aca="false">IFERROR(SUMIFS('Annex A Controls'!$G:$G,'Annex A Controls'!$N:$N,"A.8",'Annex A Controls'!$E:$E,"Applicable")/COUNTIFS('Annex A Controls'!$N:$N,"A.8",'Annex A Controls'!$E:$E,"Applicable"),0)</f>
        <v>0</v>
      </c>
      <c r="F25" s="43" t="n">
        <f aca="false">IFERROR(SUMIFS('Annex A Controls'!$I:$I,'Annex A Controls'!$N:$N,"A.8",'Annex A Controls'!$E:$E,"Applicable")/COUNTIFS('Annex A Controls'!$N:$N,"A.8",'Annex A Controls'!$E:$E,"Applicable"),0)</f>
        <v>0</v>
      </c>
      <c r="G25" s="44" t="str">
        <f aca="false">IF(F25&gt;=0.8,"On track",IF(F25&gt;=0.5,"In progress","At risk"))</f>
        <v>At risk</v>
      </c>
    </row>
    <row r="26" customFormat="false" ht="16.5" hidden="false" customHeight="true" outlineLevel="0" collapsed="false">
      <c r="B26" s="45" t="s">
        <v>117</v>
      </c>
      <c r="C26" s="46" t="n">
        <f aca="false">COUNTIF('Annex A Controls'!$N:$N,"?*")</f>
        <v>93</v>
      </c>
      <c r="D26" s="46" t="n">
        <f aca="false">COUNTIFS('Annex A Controls'!$E:$E,"Applicable",'Annex A Controls'!$F:$F,"?*")</f>
        <v>0</v>
      </c>
      <c r="E26" s="47" t="n">
        <f aca="false">IFERROR(SUMIFS('Annex A Controls'!$G:$G,'Annex A Controls'!$E:$E,"Applicable")/COUNTIF('Annex A Controls'!$E:$E,"Applicable"),0)</f>
        <v>0</v>
      </c>
      <c r="F26" s="48" t="n">
        <f aca="false">IFERROR(SUMIFS('Annex A Controls'!$I:$I,'Annex A Controls'!$E:$E,"Applicable")/COUNTIF('Annex A Controls'!$E:$E,"Applicable"),0)</f>
        <v>0</v>
      </c>
      <c r="G26" s="49" t="str">
        <f aca="false">IF(F26&gt;=0.8,"On track",IF(F26&gt;=0.5,"In progress","At risk"))</f>
        <v>At risk</v>
      </c>
    </row>
    <row r="27" customFormat="false" ht="16.5" hidden="false" customHeight="true" outlineLevel="0" collapsed="false">
      <c r="B27" s="45" t="s">
        <v>118</v>
      </c>
      <c r="C27" s="46" t="n">
        <f aca="false">(COUNTIF('Clauses 4-10'!$L:$L,"?*")+COUNTIF('Annex A Controls'!$E:$E,"Applicable"))+COUNTIF('Annex A Controls'!$E:$E,"Not Applicable")</f>
        <v>123</v>
      </c>
      <c r="D27" s="46" t="n">
        <f aca="false">(COUNTIFS('Clauses 4-10'!$L:$L,"?*",'Clauses 4-10'!$D:$D,"?*")+COUNTIFS('Annex A Controls'!$E:$E,"Applicable",'Annex A Controls'!$F:$F,"?*"))</f>
        <v>0</v>
      </c>
      <c r="E27" s="47" t="n">
        <f aca="false">IFERROR((SUMIFS('Clauses 4-10'!$E:$E,'Clauses 4-10'!$L:$L,"?*")+SUMIFS('Annex A Controls'!$G:$G,'Annex A Controls'!$E:$E,"Applicable"))/(COUNTIF('Clauses 4-10'!$L:$L,"?*")+COUNTIF('Annex A Controls'!$E:$E,"Applicable")),0)</f>
        <v>0</v>
      </c>
      <c r="F27" s="48" t="n">
        <f aca="false">IFERROR((SUMIFS('Clauses 4-10'!$G:$G,'Clauses 4-10'!$L:$L,"?*")+SUMIFS('Annex A Controls'!$I:$I,'Annex A Controls'!$E:$E,"Applicable"))/(COUNTIF('Clauses 4-10'!$L:$L,"?*")+COUNTIF('Annex A Controls'!$E:$E,"Applicable")),0)</f>
        <v>0</v>
      </c>
      <c r="G27" s="49" t="str">
        <f aca="false">IF(F27&gt;=0.8,"On track",IF(F27&gt;=0.5,"In progress","At risk"))</f>
        <v>At risk</v>
      </c>
    </row>
    <row r="29" customFormat="false" ht="19.5" hidden="false" customHeight="true" outlineLevel="0" collapsed="false">
      <c r="B29" s="50" t="s">
        <v>119</v>
      </c>
      <c r="C29" s="50"/>
      <c r="D29" s="50"/>
      <c r="E29" s="50" t="s">
        <v>120</v>
      </c>
      <c r="F29" s="50"/>
      <c r="G29" s="50"/>
    </row>
    <row r="30" customFormat="false" ht="15.75" hidden="false" customHeight="true" outlineLevel="0" collapsed="false">
      <c r="B30" s="51" t="s">
        <v>121</v>
      </c>
      <c r="C30" s="52" t="s">
        <v>122</v>
      </c>
      <c r="D30" s="52" t="s">
        <v>123</v>
      </c>
      <c r="E30" s="51" t="s">
        <v>124</v>
      </c>
      <c r="F30" s="52" t="s">
        <v>122</v>
      </c>
      <c r="G30" s="52" t="s">
        <v>123</v>
      </c>
    </row>
    <row r="31" customFormat="false" ht="15.75" hidden="false" customHeight="true" outlineLevel="0" collapsed="false">
      <c r="B31" s="24" t="s">
        <v>56</v>
      </c>
      <c r="C31" s="53" t="n">
        <f aca="false">(COUNTIF('Clauses 4-10'!$D:$D,"Fully Conformant")+COUNTIF('Annex A Controls'!$F:$F,"Fully Conformant"))</f>
        <v>0</v>
      </c>
      <c r="D31" s="54" t="n">
        <f aca="false">IFERROR((COUNTIF('Clauses 4-10'!$D:$D,"Fully Conformant")+COUNTIF('Annex A Controls'!$F:$F,"Fully Conformant"))/((COUNTIF('Clauses 4-10'!$L:$L,"?*")+COUNTIF('Annex A Controls'!$E:$E,"Applicable"))+COUNTIF('Annex A Controls'!$E:$E,"Not Applicable")),0)</f>
        <v>0</v>
      </c>
      <c r="E31" s="55" t="s">
        <v>125</v>
      </c>
      <c r="F31" s="53" t="n">
        <f aca="false">(COUNTIF('Clauses 4-10'!$E:$E,0)+COUNTIFS('Annex A Controls'!$G:$G,0,'Annex A Controls'!$E:$E,"Applicable"))</f>
        <v>0</v>
      </c>
      <c r="G31" s="54" t="n">
        <f aca="false">IFERROR((COUNTIF('Clauses 4-10'!$E:$E,0)+COUNTIFS('Annex A Controls'!$G:$G,0,'Annex A Controls'!$E:$E,"Applicable"))/(COUNTIF('Clauses 4-10'!$L:$L,"?*")+COUNTIF('Annex A Controls'!$E:$E,"Applicable")),0)</f>
        <v>0</v>
      </c>
    </row>
    <row r="32" customFormat="false" ht="15.75" hidden="false" customHeight="true" outlineLevel="0" collapsed="false">
      <c r="B32" s="26" t="s">
        <v>58</v>
      </c>
      <c r="C32" s="53" t="n">
        <f aca="false">(COUNTIF('Clauses 4-10'!$D:$D,"Largely Conformant")+COUNTIF('Annex A Controls'!$F:$F,"Largely Conformant"))</f>
        <v>0</v>
      </c>
      <c r="D32" s="54" t="n">
        <f aca="false">IFERROR((COUNTIF('Clauses 4-10'!$D:$D,"Largely Conformant")+COUNTIF('Annex A Controls'!$F:$F,"Largely Conformant"))/((COUNTIF('Clauses 4-10'!$L:$L,"?*")+COUNTIF('Annex A Controls'!$E:$E,"Applicable"))+COUNTIF('Annex A Controls'!$E:$E,"Not Applicable")),0)</f>
        <v>0</v>
      </c>
      <c r="E32" s="55" t="s">
        <v>126</v>
      </c>
      <c r="F32" s="53" t="n">
        <f aca="false">(COUNTIF('Clauses 4-10'!$E:$E,1)+COUNTIFS('Annex A Controls'!$G:$G,1,'Annex A Controls'!$E:$E,"Applicable"))</f>
        <v>0</v>
      </c>
      <c r="G32" s="54" t="n">
        <f aca="false">IFERROR((COUNTIF('Clauses 4-10'!$E:$E,1)+COUNTIFS('Annex A Controls'!$G:$G,1,'Annex A Controls'!$E:$E,"Applicable"))/(COUNTIF('Clauses 4-10'!$L:$L,"?*")+COUNTIF('Annex A Controls'!$E:$E,"Applicable")),0)</f>
        <v>0</v>
      </c>
    </row>
    <row r="33" customFormat="false" ht="15.75" hidden="false" customHeight="true" outlineLevel="0" collapsed="false">
      <c r="B33" s="27" t="s">
        <v>60</v>
      </c>
      <c r="C33" s="53" t="n">
        <f aca="false">(COUNTIF('Clauses 4-10'!$D:$D,"Partially Conformant")+COUNTIF('Annex A Controls'!$F:$F,"Partially Conformant"))</f>
        <v>0</v>
      </c>
      <c r="D33" s="54" t="n">
        <f aca="false">IFERROR((COUNTIF('Clauses 4-10'!$D:$D,"Partially Conformant")+COUNTIF('Annex A Controls'!$F:$F,"Partially Conformant"))/((COUNTIF('Clauses 4-10'!$L:$L,"?*")+COUNTIF('Annex A Controls'!$E:$E,"Applicable"))+COUNTIF('Annex A Controls'!$E:$E,"Not Applicable")),0)</f>
        <v>0</v>
      </c>
      <c r="E33" s="55" t="s">
        <v>127</v>
      </c>
      <c r="F33" s="53" t="n">
        <f aca="false">(COUNTIF('Clauses 4-10'!$E:$E,2)+COUNTIFS('Annex A Controls'!$G:$G,2,'Annex A Controls'!$E:$E,"Applicable"))</f>
        <v>0</v>
      </c>
      <c r="G33" s="54" t="n">
        <f aca="false">IFERROR((COUNTIF('Clauses 4-10'!$E:$E,2)+COUNTIFS('Annex A Controls'!$G:$G,2,'Annex A Controls'!$E:$E,"Applicable"))/(COUNTIF('Clauses 4-10'!$L:$L,"?*")+COUNTIF('Annex A Controls'!$E:$E,"Applicable")),0)</f>
        <v>0</v>
      </c>
    </row>
    <row r="34" customFormat="false" ht="15.75" hidden="false" customHeight="true" outlineLevel="0" collapsed="false">
      <c r="B34" s="28" t="s">
        <v>62</v>
      </c>
      <c r="C34" s="53" t="n">
        <f aca="false">(COUNTIF('Clauses 4-10'!$D:$D,"Non-Conformant")+COUNTIF('Annex A Controls'!$F:$F,"Non-Conformant"))</f>
        <v>0</v>
      </c>
      <c r="D34" s="54" t="n">
        <f aca="false">IFERROR((COUNTIF('Clauses 4-10'!$D:$D,"Non-Conformant")+COUNTIF('Annex A Controls'!$F:$F,"Non-Conformant"))/((COUNTIF('Clauses 4-10'!$L:$L,"?*")+COUNTIF('Annex A Controls'!$E:$E,"Applicable"))+COUNTIF('Annex A Controls'!$E:$E,"Not Applicable")),0)</f>
        <v>0</v>
      </c>
      <c r="E34" s="55" t="s">
        <v>128</v>
      </c>
      <c r="F34" s="53" t="n">
        <f aca="false">(COUNTIF('Clauses 4-10'!$E:$E,3)+COUNTIFS('Annex A Controls'!$G:$G,3,'Annex A Controls'!$E:$E,"Applicable"))</f>
        <v>0</v>
      </c>
      <c r="G34" s="54" t="n">
        <f aca="false">IFERROR((COUNTIF('Clauses 4-10'!$E:$E,3)+COUNTIFS('Annex A Controls'!$G:$G,3,'Annex A Controls'!$E:$E,"Applicable"))/(COUNTIF('Clauses 4-10'!$L:$L,"?*")+COUNTIF('Annex A Controls'!$E:$E,"Applicable")),0)</f>
        <v>0</v>
      </c>
    </row>
    <row r="35" customFormat="false" ht="15.75" hidden="false" customHeight="true" outlineLevel="0" collapsed="false">
      <c r="B35" s="56" t="s">
        <v>129</v>
      </c>
      <c r="C35" s="53" t="n">
        <f aca="false">((COUNTIF('Clauses 4-10'!$L:$L,"?*")+COUNTIF('Annex A Controls'!$E:$E,"Applicable"))-(COUNTIFS('Clauses 4-10'!$L:$L,"?*",'Clauses 4-10'!$D:$D,"?*")+COUNTIFS('Annex A Controls'!$E:$E,"Applicable",'Annex A Controls'!$F:$F,"?*")))</f>
        <v>123</v>
      </c>
      <c r="D35" s="54" t="n">
        <f aca="false">IFERROR(((COUNTIF('Clauses 4-10'!$L:$L,"?*")+COUNTIF('Annex A Controls'!$E:$E,"Applicable"))-(COUNTIFS('Clauses 4-10'!$L:$L,"?*",'Clauses 4-10'!$D:$D,"?*")+COUNTIFS('Annex A Controls'!$E:$E,"Applicable",'Annex A Controls'!$F:$F,"?*")))/((COUNTIF('Clauses 4-10'!$L:$L,"?*")+COUNTIF('Annex A Controls'!$E:$E,"Applicable"))+COUNTIF('Annex A Controls'!$E:$E,"Not Applicable")),0)</f>
        <v>1</v>
      </c>
      <c r="E35" s="55" t="s">
        <v>130</v>
      </c>
      <c r="F35" s="53" t="n">
        <f aca="false">(COUNTIF('Clauses 4-10'!$E:$E,4)+COUNTIFS('Annex A Controls'!$G:$G,4,'Annex A Controls'!$E:$E,"Applicable"))</f>
        <v>0</v>
      </c>
      <c r="G35" s="54" t="n">
        <f aca="false">IFERROR((COUNTIF('Clauses 4-10'!$E:$E,4)+COUNTIFS('Annex A Controls'!$G:$G,4,'Annex A Controls'!$E:$E,"Applicable"))/(COUNTIF('Clauses 4-10'!$L:$L,"?*")+COUNTIF('Annex A Controls'!$E:$E,"Applicable")),0)</f>
        <v>0</v>
      </c>
    </row>
    <row r="36" customFormat="false" ht="15.75" hidden="false" customHeight="true" outlineLevel="0" collapsed="false">
      <c r="B36" s="57" t="s">
        <v>131</v>
      </c>
      <c r="C36" s="53" t="n">
        <f aca="false">COUNTIF('Annex A Controls'!$E:$E,"Not Applicable")</f>
        <v>0</v>
      </c>
      <c r="D36" s="54" t="n">
        <f aca="false">IFERROR(COUNTIF('Annex A Controls'!$E:$E,"Not Applicable")/((COUNTIF('Clauses 4-10'!$L:$L,"?*")+COUNTIF('Annex A Controls'!$E:$E,"Applicable"))+COUNTIF('Annex A Controls'!$E:$E,"Not Applicable")),0)</f>
        <v>0</v>
      </c>
      <c r="E36" s="58"/>
      <c r="F36" s="58"/>
      <c r="G36" s="58"/>
    </row>
    <row r="38" customFormat="false" ht="15" hidden="false" customHeight="false" outlineLevel="0" collapsed="false">
      <c r="B38" s="59" t="s">
        <v>132</v>
      </c>
      <c r="C38" s="59"/>
      <c r="D38" s="59"/>
      <c r="E38" s="59"/>
      <c r="F38" s="59"/>
      <c r="G38" s="59"/>
    </row>
  </sheetData>
  <mergeCells count="24">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9:D29"/>
    <mergeCell ref="E29:G29"/>
    <mergeCell ref="B38:G38"/>
  </mergeCells>
  <conditionalFormatting sqref="F14:F27">
    <cfRule type="colorScale" priority="2">
      <colorScale>
        <cfvo type="num" val="0"/>
        <cfvo type="num" val="0.5"/>
        <cfvo type="num" val="1"/>
        <color rgb="FFF3B4B4"/>
        <color rgb="FFF6DA9B"/>
        <color rgb="FFADD9B4"/>
      </colorScale>
    </cfRule>
  </conditionalFormatting>
  <conditionalFormatting sqref="G14:G27">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31:C36">
    <cfRule type="dataBar" priority="6">
      <dataBar showValue="1" minLength="10" maxLength="90">
        <cfvo type="num" val="0"/>
        <cfvo type="num" val="123"/>
        <color rgb="FFC4943E"/>
      </dataBar>
      <extLst>
        <ext xmlns:x14="http://schemas.microsoft.com/office/spreadsheetml/2009/9/main" uri="{B025F937-C7B1-47D3-B67F-A62EFF666E3E}">
          <x14:id>{90F41EA5-B3E9-4B63-BC83-DC1BF09AFED1}</x14:id>
        </ext>
      </extLst>
    </cfRule>
  </conditionalFormatting>
  <conditionalFormatting sqref="F31:F35">
    <cfRule type="dataBar" priority="7">
      <dataBar showValue="1" minLength="10" maxLength="90">
        <cfvo type="num" val="0"/>
        <cfvo type="num" val="123"/>
        <color rgb="FF1E3D5C"/>
      </dataBar>
      <extLst>
        <ext xmlns:x14="http://schemas.microsoft.com/office/spreadsheetml/2009/9/main" uri="{B025F937-C7B1-47D3-B67F-A62EFF666E3E}">
          <x14:id>{468FBCB4-AA98-41DC-B597-FD5E27107685}</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90F41EA5-B3E9-4B63-BC83-DC1BF09AFED1}">
            <x14:dataBar minLength="10" maxLength="90" axisPosition="none" gradient="true">
              <x14:cfvo type="num">
                <xm:f>0</xm:f>
              </x14:cfvo>
              <x14:cfvo type="num">
                <xm:f>123</xm:f>
              </x14:cfvo>
              <x14:negativeFillColor rgb="FFC4943E"/>
              <x14:axisColor rgb="FF000000"/>
            </x14:dataBar>
          </x14:cfRule>
          <xm:sqref>C31:C36</xm:sqref>
        </x14:conditionalFormatting>
        <x14:conditionalFormatting xmlns:xm="http://schemas.microsoft.com/office/excel/2006/main">
          <x14:cfRule type="dataBar" id="{468FBCB4-AA98-41DC-B597-FD5E27107685}">
            <x14:dataBar minLength="10" maxLength="90" axisPosition="none" gradient="true">
              <x14:cfvo type="num">
                <xm:f>0</xm:f>
              </x14:cfvo>
              <x14:cfvo type="num">
                <xm:f>123</xm:f>
              </x14:cfvo>
              <x14:negativeFillColor rgb="FF1E3D5C"/>
              <x14:axisColor rgb="FF000000"/>
            </x14:dataBar>
          </x14:cfRule>
          <xm:sqref>F31:F35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133</v>
      </c>
      <c r="B1" s="15"/>
      <c r="C1" s="15"/>
      <c r="D1" s="15"/>
      <c r="E1" s="15"/>
      <c r="F1" s="15"/>
      <c r="G1" s="15"/>
      <c r="H1" s="15"/>
      <c r="I1" s="15"/>
      <c r="J1" s="15"/>
      <c r="K1" s="15"/>
    </row>
    <row r="2" customFormat="false" ht="19.5" hidden="false" customHeight="true" outlineLevel="0" collapsed="false">
      <c r="A2" s="16" t="s">
        <v>134</v>
      </c>
      <c r="B2" s="16"/>
      <c r="C2" s="16"/>
      <c r="D2" s="16"/>
      <c r="E2" s="16"/>
      <c r="F2" s="16"/>
      <c r="G2" s="16"/>
      <c r="H2" s="16"/>
      <c r="I2" s="16"/>
      <c r="J2" s="16"/>
      <c r="K2" s="16"/>
    </row>
    <row r="3" customFormat="false" ht="30" hidden="false" customHeight="true" outlineLevel="0" collapsed="false">
      <c r="A3" s="60" t="s">
        <v>135</v>
      </c>
      <c r="B3" s="60" t="s">
        <v>136</v>
      </c>
      <c r="C3" s="60" t="s">
        <v>137</v>
      </c>
      <c r="D3" s="60" t="s">
        <v>39</v>
      </c>
      <c r="E3" s="60" t="s">
        <v>138</v>
      </c>
      <c r="F3" s="60" t="s">
        <v>139</v>
      </c>
      <c r="G3" s="60" t="s">
        <v>140</v>
      </c>
      <c r="H3" s="60" t="s">
        <v>43</v>
      </c>
      <c r="I3" s="60" t="s">
        <v>45</v>
      </c>
      <c r="J3" s="60" t="s">
        <v>47</v>
      </c>
      <c r="K3" s="60" t="s">
        <v>49</v>
      </c>
    </row>
    <row r="4" customFormat="false" ht="19.5" hidden="false" customHeight="true" outlineLevel="0" collapsed="false">
      <c r="A4" s="61" t="s">
        <v>105</v>
      </c>
      <c r="B4" s="61"/>
      <c r="C4" s="61"/>
      <c r="D4" s="61"/>
      <c r="E4" s="61"/>
      <c r="F4" s="61"/>
      <c r="G4" s="61"/>
      <c r="H4" s="61"/>
      <c r="I4" s="61"/>
      <c r="J4" s="61"/>
      <c r="K4" s="61"/>
    </row>
    <row r="5" customFormat="false" ht="60" hidden="false" customHeight="true" outlineLevel="0" collapsed="false">
      <c r="A5" s="62" t="s">
        <v>141</v>
      </c>
      <c r="B5" s="62" t="s">
        <v>142</v>
      </c>
      <c r="C5" s="63" t="s">
        <v>143</v>
      </c>
      <c r="D5" s="64"/>
      <c r="E5" s="65"/>
      <c r="F5" s="66" t="str">
        <f aca="false">IF(E5="","",IFERROR(INDEX(Lists!$B$2:$B$6,MATCH(E5,Lists!$A$2:$A$6,0)),""))</f>
        <v/>
      </c>
      <c r="G5" s="67" t="str">
        <f aca="false">IF(D5="","",IFERROR(INDEX(Lists!$E$2:$E$5,MATCH(D5,Lists!$D$2:$D$5,0)),""))</f>
        <v/>
      </c>
      <c r="H5" s="68"/>
      <c r="I5" s="68"/>
      <c r="J5" s="68"/>
      <c r="K5" s="69"/>
      <c r="L5" s="70" t="s">
        <v>144</v>
      </c>
    </row>
    <row r="6" customFormat="false" ht="60" hidden="false" customHeight="true" outlineLevel="0" collapsed="false">
      <c r="A6" s="62" t="s">
        <v>145</v>
      </c>
      <c r="B6" s="62" t="s">
        <v>146</v>
      </c>
      <c r="C6" s="63" t="s">
        <v>147</v>
      </c>
      <c r="D6" s="64"/>
      <c r="E6" s="65"/>
      <c r="F6" s="66" t="str">
        <f aca="false">IF(E6="","",IFERROR(INDEX(Lists!$B$2:$B$6,MATCH(E6,Lists!$A$2:$A$6,0)),""))</f>
        <v/>
      </c>
      <c r="G6" s="67" t="str">
        <f aca="false">IF(D6="","",IFERROR(INDEX(Lists!$E$2:$E$5,MATCH(D6,Lists!$D$2:$D$5,0)),""))</f>
        <v/>
      </c>
      <c r="H6" s="68"/>
      <c r="I6" s="68"/>
      <c r="J6" s="68"/>
      <c r="K6" s="69"/>
      <c r="L6" s="70" t="s">
        <v>144</v>
      </c>
    </row>
    <row r="7" customFormat="false" ht="60" hidden="false" customHeight="true" outlineLevel="0" collapsed="false">
      <c r="A7" s="62" t="s">
        <v>148</v>
      </c>
      <c r="B7" s="62" t="s">
        <v>149</v>
      </c>
      <c r="C7" s="63" t="s">
        <v>150</v>
      </c>
      <c r="D7" s="64"/>
      <c r="E7" s="65"/>
      <c r="F7" s="66" t="str">
        <f aca="false">IF(E7="","",IFERROR(INDEX(Lists!$B$2:$B$6,MATCH(E7,Lists!$A$2:$A$6,0)),""))</f>
        <v/>
      </c>
      <c r="G7" s="67" t="str">
        <f aca="false">IF(D7="","",IFERROR(INDEX(Lists!$E$2:$E$5,MATCH(D7,Lists!$D$2:$D$5,0)),""))</f>
        <v/>
      </c>
      <c r="H7" s="68"/>
      <c r="I7" s="68"/>
      <c r="J7" s="68"/>
      <c r="K7" s="69"/>
      <c r="L7" s="70" t="s">
        <v>144</v>
      </c>
    </row>
    <row r="8" customFormat="false" ht="46.5" hidden="false" customHeight="true" outlineLevel="0" collapsed="false">
      <c r="A8" s="62" t="s">
        <v>151</v>
      </c>
      <c r="B8" s="62" t="s">
        <v>152</v>
      </c>
      <c r="C8" s="63" t="s">
        <v>153</v>
      </c>
      <c r="D8" s="64"/>
      <c r="E8" s="65"/>
      <c r="F8" s="66" t="str">
        <f aca="false">IF(E8="","",IFERROR(INDEX(Lists!$B$2:$B$6,MATCH(E8,Lists!$A$2:$A$6,0)),""))</f>
        <v/>
      </c>
      <c r="G8" s="67" t="str">
        <f aca="false">IF(D8="","",IFERROR(INDEX(Lists!$E$2:$E$5,MATCH(D8,Lists!$D$2:$D$5,0)),""))</f>
        <v/>
      </c>
      <c r="H8" s="68"/>
      <c r="I8" s="68"/>
      <c r="J8" s="68"/>
      <c r="K8" s="69"/>
      <c r="L8" s="70" t="s">
        <v>144</v>
      </c>
    </row>
    <row r="9" customFormat="false" ht="19.5" hidden="false" customHeight="true" outlineLevel="0" collapsed="false">
      <c r="A9" s="61" t="s">
        <v>106</v>
      </c>
      <c r="B9" s="61"/>
      <c r="C9" s="61"/>
      <c r="D9" s="61"/>
      <c r="E9" s="61"/>
      <c r="F9" s="61"/>
      <c r="G9" s="61"/>
      <c r="H9" s="61"/>
      <c r="I9" s="61"/>
      <c r="J9" s="61"/>
      <c r="K9" s="61"/>
    </row>
    <row r="10" customFormat="false" ht="72.75" hidden="false" customHeight="true" outlineLevel="0" collapsed="false">
      <c r="A10" s="62" t="s">
        <v>154</v>
      </c>
      <c r="B10" s="62" t="s">
        <v>155</v>
      </c>
      <c r="C10" s="63" t="s">
        <v>156</v>
      </c>
      <c r="D10" s="64"/>
      <c r="E10" s="65"/>
      <c r="F10" s="66" t="str">
        <f aca="false">IF(E10="","",IFERROR(INDEX(Lists!$B$2:$B$6,MATCH(E10,Lists!$A$2:$A$6,0)),""))</f>
        <v/>
      </c>
      <c r="G10" s="67" t="str">
        <f aca="false">IF(D10="","",IFERROR(INDEX(Lists!$E$2:$E$5,MATCH(D10,Lists!$D$2:$D$5,0)),""))</f>
        <v/>
      </c>
      <c r="H10" s="68"/>
      <c r="I10" s="68"/>
      <c r="J10" s="68"/>
      <c r="K10" s="69"/>
      <c r="L10" s="70" t="s">
        <v>157</v>
      </c>
    </row>
    <row r="11" customFormat="false" ht="72.75" hidden="false" customHeight="true" outlineLevel="0" collapsed="false">
      <c r="A11" s="62" t="s">
        <v>158</v>
      </c>
      <c r="B11" s="62" t="s">
        <v>159</v>
      </c>
      <c r="C11" s="63" t="s">
        <v>160</v>
      </c>
      <c r="D11" s="64"/>
      <c r="E11" s="65"/>
      <c r="F11" s="66" t="str">
        <f aca="false">IF(E11="","",IFERROR(INDEX(Lists!$B$2:$B$6,MATCH(E11,Lists!$A$2:$A$6,0)),""))</f>
        <v/>
      </c>
      <c r="G11" s="67" t="str">
        <f aca="false">IF(D11="","",IFERROR(INDEX(Lists!$E$2:$E$5,MATCH(D11,Lists!$D$2:$D$5,0)),""))</f>
        <v/>
      </c>
      <c r="H11" s="68"/>
      <c r="I11" s="68"/>
      <c r="J11" s="68"/>
      <c r="K11" s="69"/>
      <c r="L11" s="70" t="s">
        <v>157</v>
      </c>
    </row>
    <row r="12" customFormat="false" ht="60" hidden="false" customHeight="true" outlineLevel="0" collapsed="false">
      <c r="A12" s="62" t="s">
        <v>161</v>
      </c>
      <c r="B12" s="62" t="s">
        <v>162</v>
      </c>
      <c r="C12" s="63" t="s">
        <v>163</v>
      </c>
      <c r="D12" s="64"/>
      <c r="E12" s="65"/>
      <c r="F12" s="66" t="str">
        <f aca="false">IF(E12="","",IFERROR(INDEX(Lists!$B$2:$B$6,MATCH(E12,Lists!$A$2:$A$6,0)),""))</f>
        <v/>
      </c>
      <c r="G12" s="67" t="str">
        <f aca="false">IF(D12="","",IFERROR(INDEX(Lists!$E$2:$E$5,MATCH(D12,Lists!$D$2:$D$5,0)),""))</f>
        <v/>
      </c>
      <c r="H12" s="68"/>
      <c r="I12" s="68"/>
      <c r="J12" s="68"/>
      <c r="K12" s="69"/>
      <c r="L12" s="70" t="s">
        <v>157</v>
      </c>
    </row>
    <row r="13" customFormat="false" ht="19.5" hidden="false" customHeight="true" outlineLevel="0" collapsed="false">
      <c r="A13" s="61" t="s">
        <v>107</v>
      </c>
      <c r="B13" s="61"/>
      <c r="C13" s="61"/>
      <c r="D13" s="61"/>
      <c r="E13" s="61"/>
      <c r="F13" s="61"/>
      <c r="G13" s="61"/>
      <c r="H13" s="61"/>
      <c r="I13" s="61"/>
      <c r="J13" s="61"/>
      <c r="K13" s="61"/>
    </row>
    <row r="14" customFormat="false" ht="72.75" hidden="false" customHeight="true" outlineLevel="0" collapsed="false">
      <c r="A14" s="62" t="s">
        <v>164</v>
      </c>
      <c r="B14" s="62" t="s">
        <v>165</v>
      </c>
      <c r="C14" s="63" t="s">
        <v>166</v>
      </c>
      <c r="D14" s="64"/>
      <c r="E14" s="65"/>
      <c r="F14" s="66" t="str">
        <f aca="false">IF(E14="","",IFERROR(INDEX(Lists!$B$2:$B$6,MATCH(E14,Lists!$A$2:$A$6,0)),""))</f>
        <v/>
      </c>
      <c r="G14" s="67" t="str">
        <f aca="false">IF(D14="","",IFERROR(INDEX(Lists!$E$2:$E$5,MATCH(D14,Lists!$D$2:$D$5,0)),""))</f>
        <v/>
      </c>
      <c r="H14" s="68"/>
      <c r="I14" s="68"/>
      <c r="J14" s="68"/>
      <c r="K14" s="69"/>
      <c r="L14" s="70" t="s">
        <v>167</v>
      </c>
    </row>
    <row r="15" customFormat="false" ht="72.75" hidden="false" customHeight="true" outlineLevel="0" collapsed="false">
      <c r="A15" s="62" t="s">
        <v>168</v>
      </c>
      <c r="B15" s="62" t="s">
        <v>169</v>
      </c>
      <c r="C15" s="63" t="s">
        <v>170</v>
      </c>
      <c r="D15" s="64"/>
      <c r="E15" s="65"/>
      <c r="F15" s="66" t="str">
        <f aca="false">IF(E15="","",IFERROR(INDEX(Lists!$B$2:$B$6,MATCH(E15,Lists!$A$2:$A$6,0)),""))</f>
        <v/>
      </c>
      <c r="G15" s="67" t="str">
        <f aca="false">IF(D15="","",IFERROR(INDEX(Lists!$E$2:$E$5,MATCH(D15,Lists!$D$2:$D$5,0)),""))</f>
        <v/>
      </c>
      <c r="H15" s="68"/>
      <c r="I15" s="68"/>
      <c r="J15" s="68"/>
      <c r="K15" s="69"/>
      <c r="L15" s="70" t="s">
        <v>167</v>
      </c>
    </row>
    <row r="16" customFormat="false" ht="85.5" hidden="false" customHeight="true" outlineLevel="0" collapsed="false">
      <c r="A16" s="62" t="s">
        <v>171</v>
      </c>
      <c r="B16" s="62" t="s">
        <v>172</v>
      </c>
      <c r="C16" s="63" t="s">
        <v>173</v>
      </c>
      <c r="D16" s="64"/>
      <c r="E16" s="65"/>
      <c r="F16" s="66" t="str">
        <f aca="false">IF(E16="","",IFERROR(INDEX(Lists!$B$2:$B$6,MATCH(E16,Lists!$A$2:$A$6,0)),""))</f>
        <v/>
      </c>
      <c r="G16" s="67" t="str">
        <f aca="false">IF(D16="","",IFERROR(INDEX(Lists!$E$2:$E$5,MATCH(D16,Lists!$D$2:$D$5,0)),""))</f>
        <v/>
      </c>
      <c r="H16" s="68"/>
      <c r="I16" s="68"/>
      <c r="J16" s="68"/>
      <c r="K16" s="69"/>
      <c r="L16" s="70" t="s">
        <v>167</v>
      </c>
    </row>
    <row r="17" customFormat="false" ht="72.75" hidden="false" customHeight="true" outlineLevel="0" collapsed="false">
      <c r="A17" s="62" t="s">
        <v>174</v>
      </c>
      <c r="B17" s="62" t="s">
        <v>175</v>
      </c>
      <c r="C17" s="63" t="s">
        <v>176</v>
      </c>
      <c r="D17" s="64"/>
      <c r="E17" s="65"/>
      <c r="F17" s="66" t="str">
        <f aca="false">IF(E17="","",IFERROR(INDEX(Lists!$B$2:$B$6,MATCH(E17,Lists!$A$2:$A$6,0)),""))</f>
        <v/>
      </c>
      <c r="G17" s="67" t="str">
        <f aca="false">IF(D17="","",IFERROR(INDEX(Lists!$E$2:$E$5,MATCH(D17,Lists!$D$2:$D$5,0)),""))</f>
        <v/>
      </c>
      <c r="H17" s="68"/>
      <c r="I17" s="68"/>
      <c r="J17" s="68"/>
      <c r="K17" s="69"/>
      <c r="L17" s="70" t="s">
        <v>167</v>
      </c>
    </row>
    <row r="18" customFormat="false" ht="46.5" hidden="false" customHeight="true" outlineLevel="0" collapsed="false">
      <c r="A18" s="62" t="s">
        <v>177</v>
      </c>
      <c r="B18" s="62" t="s">
        <v>178</v>
      </c>
      <c r="C18" s="63" t="s">
        <v>179</v>
      </c>
      <c r="D18" s="64"/>
      <c r="E18" s="65"/>
      <c r="F18" s="66" t="str">
        <f aca="false">IF(E18="","",IFERROR(INDEX(Lists!$B$2:$B$6,MATCH(E18,Lists!$A$2:$A$6,0)),""))</f>
        <v/>
      </c>
      <c r="G18" s="67" t="str">
        <f aca="false">IF(D18="","",IFERROR(INDEX(Lists!$E$2:$E$5,MATCH(D18,Lists!$D$2:$D$5,0)),""))</f>
        <v/>
      </c>
      <c r="H18" s="68"/>
      <c r="I18" s="68"/>
      <c r="J18" s="68"/>
      <c r="K18" s="69"/>
      <c r="L18" s="70" t="s">
        <v>167</v>
      </c>
    </row>
    <row r="19" customFormat="false" ht="19.5" hidden="false" customHeight="true" outlineLevel="0" collapsed="false">
      <c r="A19" s="61" t="s">
        <v>108</v>
      </c>
      <c r="B19" s="61"/>
      <c r="C19" s="61"/>
      <c r="D19" s="61"/>
      <c r="E19" s="61"/>
      <c r="F19" s="61"/>
      <c r="G19" s="61"/>
      <c r="H19" s="61"/>
      <c r="I19" s="61"/>
      <c r="J19" s="61"/>
      <c r="K19" s="61"/>
    </row>
    <row r="20" customFormat="false" ht="46.5" hidden="false" customHeight="true" outlineLevel="0" collapsed="false">
      <c r="A20" s="62" t="s">
        <v>180</v>
      </c>
      <c r="B20" s="62" t="s">
        <v>181</v>
      </c>
      <c r="C20" s="63" t="s">
        <v>182</v>
      </c>
      <c r="D20" s="64"/>
      <c r="E20" s="65"/>
      <c r="F20" s="66" t="str">
        <f aca="false">IF(E20="","",IFERROR(INDEX(Lists!$B$2:$B$6,MATCH(E20,Lists!$A$2:$A$6,0)),""))</f>
        <v/>
      </c>
      <c r="G20" s="67" t="str">
        <f aca="false">IF(D20="","",IFERROR(INDEX(Lists!$E$2:$E$5,MATCH(D20,Lists!$D$2:$D$5,0)),""))</f>
        <v/>
      </c>
      <c r="H20" s="68"/>
      <c r="I20" s="68"/>
      <c r="J20" s="68"/>
      <c r="K20" s="69"/>
      <c r="L20" s="70" t="s">
        <v>183</v>
      </c>
    </row>
    <row r="21" customFormat="false" ht="60" hidden="false" customHeight="true" outlineLevel="0" collapsed="false">
      <c r="A21" s="62" t="s">
        <v>184</v>
      </c>
      <c r="B21" s="62" t="s">
        <v>185</v>
      </c>
      <c r="C21" s="63" t="s">
        <v>186</v>
      </c>
      <c r="D21" s="64"/>
      <c r="E21" s="65"/>
      <c r="F21" s="66" t="str">
        <f aca="false">IF(E21="","",IFERROR(INDEX(Lists!$B$2:$B$6,MATCH(E21,Lists!$A$2:$A$6,0)),""))</f>
        <v/>
      </c>
      <c r="G21" s="67" t="str">
        <f aca="false">IF(D21="","",IFERROR(INDEX(Lists!$E$2:$E$5,MATCH(D21,Lists!$D$2:$D$5,0)),""))</f>
        <v/>
      </c>
      <c r="H21" s="68"/>
      <c r="I21" s="68"/>
      <c r="J21" s="68"/>
      <c r="K21" s="69"/>
      <c r="L21" s="70" t="s">
        <v>183</v>
      </c>
    </row>
    <row r="22" customFormat="false" ht="60" hidden="false" customHeight="true" outlineLevel="0" collapsed="false">
      <c r="A22" s="62" t="s">
        <v>187</v>
      </c>
      <c r="B22" s="62" t="s">
        <v>188</v>
      </c>
      <c r="C22" s="63" t="s">
        <v>189</v>
      </c>
      <c r="D22" s="64"/>
      <c r="E22" s="65"/>
      <c r="F22" s="66" t="str">
        <f aca="false">IF(E22="","",IFERROR(INDEX(Lists!$B$2:$B$6,MATCH(E22,Lists!$A$2:$A$6,0)),""))</f>
        <v/>
      </c>
      <c r="G22" s="67" t="str">
        <f aca="false">IF(D22="","",IFERROR(INDEX(Lists!$E$2:$E$5,MATCH(D22,Lists!$D$2:$D$5,0)),""))</f>
        <v/>
      </c>
      <c r="H22" s="68"/>
      <c r="I22" s="68"/>
      <c r="J22" s="68"/>
      <c r="K22" s="69"/>
      <c r="L22" s="70" t="s">
        <v>183</v>
      </c>
    </row>
    <row r="23" customFormat="false" ht="46.5" hidden="false" customHeight="true" outlineLevel="0" collapsed="false">
      <c r="A23" s="62" t="s">
        <v>190</v>
      </c>
      <c r="B23" s="62" t="s">
        <v>191</v>
      </c>
      <c r="C23" s="63" t="s">
        <v>192</v>
      </c>
      <c r="D23" s="64"/>
      <c r="E23" s="65"/>
      <c r="F23" s="66" t="str">
        <f aca="false">IF(E23="","",IFERROR(INDEX(Lists!$B$2:$B$6,MATCH(E23,Lists!$A$2:$A$6,0)),""))</f>
        <v/>
      </c>
      <c r="G23" s="67" t="str">
        <f aca="false">IF(D23="","",IFERROR(INDEX(Lists!$E$2:$E$5,MATCH(D23,Lists!$D$2:$D$5,0)),""))</f>
        <v/>
      </c>
      <c r="H23" s="68"/>
      <c r="I23" s="68"/>
      <c r="J23" s="68"/>
      <c r="K23" s="69"/>
      <c r="L23" s="70" t="s">
        <v>183</v>
      </c>
    </row>
    <row r="24" customFormat="false" ht="60" hidden="false" customHeight="true" outlineLevel="0" collapsed="false">
      <c r="A24" s="62" t="s">
        <v>193</v>
      </c>
      <c r="B24" s="62" t="s">
        <v>194</v>
      </c>
      <c r="C24" s="63" t="s">
        <v>195</v>
      </c>
      <c r="D24" s="64"/>
      <c r="E24" s="65"/>
      <c r="F24" s="66" t="str">
        <f aca="false">IF(E24="","",IFERROR(INDEX(Lists!$B$2:$B$6,MATCH(E24,Lists!$A$2:$A$6,0)),""))</f>
        <v/>
      </c>
      <c r="G24" s="67" t="str">
        <f aca="false">IF(D24="","",IFERROR(INDEX(Lists!$E$2:$E$5,MATCH(D24,Lists!$D$2:$D$5,0)),""))</f>
        <v/>
      </c>
      <c r="H24" s="68"/>
      <c r="I24" s="68"/>
      <c r="J24" s="68"/>
      <c r="K24" s="69"/>
      <c r="L24" s="70" t="s">
        <v>183</v>
      </c>
    </row>
    <row r="25" customFormat="false" ht="60" hidden="false" customHeight="true" outlineLevel="0" collapsed="false">
      <c r="A25" s="62" t="s">
        <v>196</v>
      </c>
      <c r="B25" s="62" t="s">
        <v>197</v>
      </c>
      <c r="C25" s="63" t="s">
        <v>198</v>
      </c>
      <c r="D25" s="64"/>
      <c r="E25" s="65"/>
      <c r="F25" s="66" t="str">
        <f aca="false">IF(E25="","",IFERROR(INDEX(Lists!$B$2:$B$6,MATCH(E25,Lists!$A$2:$A$6,0)),""))</f>
        <v/>
      </c>
      <c r="G25" s="67" t="str">
        <f aca="false">IF(D25="","",IFERROR(INDEX(Lists!$E$2:$E$5,MATCH(D25,Lists!$D$2:$D$5,0)),""))</f>
        <v/>
      </c>
      <c r="H25" s="68"/>
      <c r="I25" s="68"/>
      <c r="J25" s="68"/>
      <c r="K25" s="69"/>
      <c r="L25" s="70" t="s">
        <v>183</v>
      </c>
    </row>
    <row r="26" customFormat="false" ht="72.75" hidden="false" customHeight="true" outlineLevel="0" collapsed="false">
      <c r="A26" s="62" t="s">
        <v>199</v>
      </c>
      <c r="B26" s="62" t="s">
        <v>200</v>
      </c>
      <c r="C26" s="63" t="s">
        <v>201</v>
      </c>
      <c r="D26" s="64"/>
      <c r="E26" s="65"/>
      <c r="F26" s="66" t="str">
        <f aca="false">IF(E26="","",IFERROR(INDEX(Lists!$B$2:$B$6,MATCH(E26,Lists!$A$2:$A$6,0)),""))</f>
        <v/>
      </c>
      <c r="G26" s="67" t="str">
        <f aca="false">IF(D26="","",IFERROR(INDEX(Lists!$E$2:$E$5,MATCH(D26,Lists!$D$2:$D$5,0)),""))</f>
        <v/>
      </c>
      <c r="H26" s="68"/>
      <c r="I26" s="68"/>
      <c r="J26" s="68"/>
      <c r="K26" s="69"/>
      <c r="L26" s="70" t="s">
        <v>183</v>
      </c>
    </row>
    <row r="27" customFormat="false" ht="19.5" hidden="false" customHeight="true" outlineLevel="0" collapsed="false">
      <c r="A27" s="61" t="s">
        <v>109</v>
      </c>
      <c r="B27" s="61"/>
      <c r="C27" s="61"/>
      <c r="D27" s="61"/>
      <c r="E27" s="61"/>
      <c r="F27" s="61"/>
      <c r="G27" s="61"/>
      <c r="H27" s="61"/>
      <c r="I27" s="61"/>
      <c r="J27" s="61"/>
      <c r="K27" s="61"/>
    </row>
    <row r="28" customFormat="false" ht="72.75" hidden="false" customHeight="true" outlineLevel="0" collapsed="false">
      <c r="A28" s="62" t="s">
        <v>202</v>
      </c>
      <c r="B28" s="62" t="s">
        <v>203</v>
      </c>
      <c r="C28" s="63" t="s">
        <v>204</v>
      </c>
      <c r="D28" s="64"/>
      <c r="E28" s="65"/>
      <c r="F28" s="66" t="str">
        <f aca="false">IF(E28="","",IFERROR(INDEX(Lists!$B$2:$B$6,MATCH(E28,Lists!$A$2:$A$6,0)),""))</f>
        <v/>
      </c>
      <c r="G28" s="67" t="str">
        <f aca="false">IF(D28="","",IFERROR(INDEX(Lists!$E$2:$E$5,MATCH(D28,Lists!$D$2:$D$5,0)),""))</f>
        <v/>
      </c>
      <c r="H28" s="68"/>
      <c r="I28" s="68"/>
      <c r="J28" s="68"/>
      <c r="K28" s="69"/>
      <c r="L28" s="70" t="s">
        <v>205</v>
      </c>
    </row>
    <row r="29" customFormat="false" ht="60" hidden="false" customHeight="true" outlineLevel="0" collapsed="false">
      <c r="A29" s="62" t="s">
        <v>206</v>
      </c>
      <c r="B29" s="62" t="s">
        <v>207</v>
      </c>
      <c r="C29" s="63" t="s">
        <v>208</v>
      </c>
      <c r="D29" s="64"/>
      <c r="E29" s="65"/>
      <c r="F29" s="66" t="str">
        <f aca="false">IF(E29="","",IFERROR(INDEX(Lists!$B$2:$B$6,MATCH(E29,Lists!$A$2:$A$6,0)),""))</f>
        <v/>
      </c>
      <c r="G29" s="67" t="str">
        <f aca="false">IF(D29="","",IFERROR(INDEX(Lists!$E$2:$E$5,MATCH(D29,Lists!$D$2:$D$5,0)),""))</f>
        <v/>
      </c>
      <c r="H29" s="68"/>
      <c r="I29" s="68"/>
      <c r="J29" s="68"/>
      <c r="K29" s="69"/>
      <c r="L29" s="70" t="s">
        <v>205</v>
      </c>
    </row>
    <row r="30" customFormat="false" ht="46.5" hidden="false" customHeight="true" outlineLevel="0" collapsed="false">
      <c r="A30" s="62" t="s">
        <v>209</v>
      </c>
      <c r="B30" s="62" t="s">
        <v>210</v>
      </c>
      <c r="C30" s="63" t="s">
        <v>211</v>
      </c>
      <c r="D30" s="64"/>
      <c r="E30" s="65"/>
      <c r="F30" s="66" t="str">
        <f aca="false">IF(E30="","",IFERROR(INDEX(Lists!$B$2:$B$6,MATCH(E30,Lists!$A$2:$A$6,0)),""))</f>
        <v/>
      </c>
      <c r="G30" s="67" t="str">
        <f aca="false">IF(D30="","",IFERROR(INDEX(Lists!$E$2:$E$5,MATCH(D30,Lists!$D$2:$D$5,0)),""))</f>
        <v/>
      </c>
      <c r="H30" s="68"/>
      <c r="I30" s="68"/>
      <c r="J30" s="68"/>
      <c r="K30" s="69"/>
      <c r="L30" s="70" t="s">
        <v>205</v>
      </c>
    </row>
    <row r="31" customFormat="false" ht="19.5" hidden="false" customHeight="true" outlineLevel="0" collapsed="false">
      <c r="A31" s="61" t="s">
        <v>110</v>
      </c>
      <c r="B31" s="61"/>
      <c r="C31" s="61"/>
      <c r="D31" s="61"/>
      <c r="E31" s="61"/>
      <c r="F31" s="61"/>
      <c r="G31" s="61"/>
      <c r="H31" s="61"/>
      <c r="I31" s="61"/>
      <c r="J31" s="61"/>
      <c r="K31" s="61"/>
    </row>
    <row r="32" customFormat="false" ht="60" hidden="false" customHeight="true" outlineLevel="0" collapsed="false">
      <c r="A32" s="62" t="s">
        <v>212</v>
      </c>
      <c r="B32" s="62" t="s">
        <v>213</v>
      </c>
      <c r="C32" s="63" t="s">
        <v>214</v>
      </c>
      <c r="D32" s="64"/>
      <c r="E32" s="65"/>
      <c r="F32" s="66" t="str">
        <f aca="false">IF(E32="","",IFERROR(INDEX(Lists!$B$2:$B$6,MATCH(E32,Lists!$A$2:$A$6,0)),""))</f>
        <v/>
      </c>
      <c r="G32" s="67" t="str">
        <f aca="false">IF(D32="","",IFERROR(INDEX(Lists!$E$2:$E$5,MATCH(D32,Lists!$D$2:$D$5,0)),""))</f>
        <v/>
      </c>
      <c r="H32" s="68"/>
      <c r="I32" s="68"/>
      <c r="J32" s="68"/>
      <c r="K32" s="69"/>
      <c r="L32" s="70" t="s">
        <v>215</v>
      </c>
    </row>
    <row r="33" customFormat="false" ht="72.75" hidden="false" customHeight="true" outlineLevel="0" collapsed="false">
      <c r="A33" s="62" t="s">
        <v>216</v>
      </c>
      <c r="B33" s="62" t="s">
        <v>217</v>
      </c>
      <c r="C33" s="63" t="s">
        <v>218</v>
      </c>
      <c r="D33" s="64"/>
      <c r="E33" s="65"/>
      <c r="F33" s="66" t="str">
        <f aca="false">IF(E33="","",IFERROR(INDEX(Lists!$B$2:$B$6,MATCH(E33,Lists!$A$2:$A$6,0)),""))</f>
        <v/>
      </c>
      <c r="G33" s="67" t="str">
        <f aca="false">IF(D33="","",IFERROR(INDEX(Lists!$E$2:$E$5,MATCH(D33,Lists!$D$2:$D$5,0)),""))</f>
        <v/>
      </c>
      <c r="H33" s="68"/>
      <c r="I33" s="68"/>
      <c r="J33" s="68"/>
      <c r="K33" s="69"/>
      <c r="L33" s="70" t="s">
        <v>215</v>
      </c>
    </row>
    <row r="34" customFormat="false" ht="72.75" hidden="false" customHeight="true" outlineLevel="0" collapsed="false">
      <c r="A34" s="62" t="s">
        <v>219</v>
      </c>
      <c r="B34" s="62" t="s">
        <v>220</v>
      </c>
      <c r="C34" s="63" t="s">
        <v>221</v>
      </c>
      <c r="D34" s="64"/>
      <c r="E34" s="65"/>
      <c r="F34" s="66" t="str">
        <f aca="false">IF(E34="","",IFERROR(INDEX(Lists!$B$2:$B$6,MATCH(E34,Lists!$A$2:$A$6,0)),""))</f>
        <v/>
      </c>
      <c r="G34" s="67" t="str">
        <f aca="false">IF(D34="","",IFERROR(INDEX(Lists!$E$2:$E$5,MATCH(D34,Lists!$D$2:$D$5,0)),""))</f>
        <v/>
      </c>
      <c r="H34" s="68"/>
      <c r="I34" s="68"/>
      <c r="J34" s="68"/>
      <c r="K34" s="69"/>
      <c r="L34" s="70" t="s">
        <v>215</v>
      </c>
    </row>
    <row r="35" customFormat="false" ht="46.5" hidden="false" customHeight="true" outlineLevel="0" collapsed="false">
      <c r="A35" s="62" t="s">
        <v>222</v>
      </c>
      <c r="B35" s="62" t="s">
        <v>223</v>
      </c>
      <c r="C35" s="63" t="s">
        <v>224</v>
      </c>
      <c r="D35" s="64"/>
      <c r="E35" s="65"/>
      <c r="F35" s="66" t="str">
        <f aca="false">IF(E35="","",IFERROR(INDEX(Lists!$B$2:$B$6,MATCH(E35,Lists!$A$2:$A$6,0)),""))</f>
        <v/>
      </c>
      <c r="G35" s="67" t="str">
        <f aca="false">IF(D35="","",IFERROR(INDEX(Lists!$E$2:$E$5,MATCH(D35,Lists!$D$2:$D$5,0)),""))</f>
        <v/>
      </c>
      <c r="H35" s="68"/>
      <c r="I35" s="68"/>
      <c r="J35" s="68"/>
      <c r="K35" s="69"/>
      <c r="L35" s="70" t="s">
        <v>215</v>
      </c>
    </row>
    <row r="36" customFormat="false" ht="85.5" hidden="false" customHeight="true" outlineLevel="0" collapsed="false">
      <c r="A36" s="62" t="s">
        <v>225</v>
      </c>
      <c r="B36" s="62" t="s">
        <v>226</v>
      </c>
      <c r="C36" s="63" t="s">
        <v>227</v>
      </c>
      <c r="D36" s="64"/>
      <c r="E36" s="65"/>
      <c r="F36" s="66" t="str">
        <f aca="false">IF(E36="","",IFERROR(INDEX(Lists!$B$2:$B$6,MATCH(E36,Lists!$A$2:$A$6,0)),""))</f>
        <v/>
      </c>
      <c r="G36" s="67" t="str">
        <f aca="false">IF(D36="","",IFERROR(INDEX(Lists!$E$2:$E$5,MATCH(D36,Lists!$D$2:$D$5,0)),""))</f>
        <v/>
      </c>
      <c r="H36" s="68"/>
      <c r="I36" s="68"/>
      <c r="J36" s="68"/>
      <c r="K36" s="69"/>
      <c r="L36" s="70" t="s">
        <v>215</v>
      </c>
    </row>
    <row r="37" customFormat="false" ht="46.5" hidden="false" customHeight="true" outlineLevel="0" collapsed="false">
      <c r="A37" s="62" t="s">
        <v>228</v>
      </c>
      <c r="B37" s="62" t="s">
        <v>229</v>
      </c>
      <c r="C37" s="63" t="s">
        <v>230</v>
      </c>
      <c r="D37" s="64"/>
      <c r="E37" s="65"/>
      <c r="F37" s="66" t="str">
        <f aca="false">IF(E37="","",IFERROR(INDEX(Lists!$B$2:$B$6,MATCH(E37,Lists!$A$2:$A$6,0)),""))</f>
        <v/>
      </c>
      <c r="G37" s="67" t="str">
        <f aca="false">IF(D37="","",IFERROR(INDEX(Lists!$E$2:$E$5,MATCH(D37,Lists!$D$2:$D$5,0)),""))</f>
        <v/>
      </c>
      <c r="H37" s="68"/>
      <c r="I37" s="68"/>
      <c r="J37" s="68"/>
      <c r="K37" s="69"/>
      <c r="L37" s="70" t="s">
        <v>215</v>
      </c>
    </row>
    <row r="38" customFormat="false" ht="19.5" hidden="false" customHeight="true" outlineLevel="0" collapsed="false">
      <c r="A38" s="61" t="s">
        <v>111</v>
      </c>
      <c r="B38" s="61"/>
      <c r="C38" s="61"/>
      <c r="D38" s="61"/>
      <c r="E38" s="61"/>
      <c r="F38" s="61"/>
      <c r="G38" s="61"/>
      <c r="H38" s="61"/>
      <c r="I38" s="61"/>
      <c r="J38" s="61"/>
      <c r="K38" s="61"/>
    </row>
    <row r="39" customFormat="false" ht="33.75" hidden="false" customHeight="true" outlineLevel="0" collapsed="false">
      <c r="A39" s="62" t="s">
        <v>231</v>
      </c>
      <c r="B39" s="62" t="s">
        <v>232</v>
      </c>
      <c r="C39" s="63" t="s">
        <v>233</v>
      </c>
      <c r="D39" s="64"/>
      <c r="E39" s="65"/>
      <c r="F39" s="66" t="str">
        <f aca="false">IF(E39="","",IFERROR(INDEX(Lists!$B$2:$B$6,MATCH(E39,Lists!$A$2:$A$6,0)),""))</f>
        <v/>
      </c>
      <c r="G39" s="67" t="str">
        <f aca="false">IF(D39="","",IFERROR(INDEX(Lists!$E$2:$E$5,MATCH(D39,Lists!$D$2:$D$5,0)),""))</f>
        <v/>
      </c>
      <c r="H39" s="68"/>
      <c r="I39" s="68"/>
      <c r="J39" s="68"/>
      <c r="K39" s="69"/>
      <c r="L39" s="70" t="s">
        <v>234</v>
      </c>
    </row>
    <row r="40" customFormat="false" ht="72.75" hidden="false" customHeight="true" outlineLevel="0" collapsed="false">
      <c r="A40" s="62" t="s">
        <v>235</v>
      </c>
      <c r="B40" s="62" t="s">
        <v>236</v>
      </c>
      <c r="C40" s="63" t="s">
        <v>237</v>
      </c>
      <c r="D40" s="64"/>
      <c r="E40" s="65"/>
      <c r="F40" s="66" t="str">
        <f aca="false">IF(E40="","",IFERROR(INDEX(Lists!$B$2:$B$6,MATCH(E40,Lists!$A$2:$A$6,0)),""))</f>
        <v/>
      </c>
      <c r="G40" s="67" t="str">
        <f aca="false">IF(D40="","",IFERROR(INDEX(Lists!$E$2:$E$5,MATCH(D40,Lists!$D$2:$D$5,0)),""))</f>
        <v/>
      </c>
      <c r="H40" s="68"/>
      <c r="I40" s="68"/>
      <c r="J40" s="68"/>
      <c r="K40" s="69"/>
      <c r="L40" s="70" t="s">
        <v>234</v>
      </c>
    </row>
  </sheetData>
  <mergeCells count="9">
    <mergeCell ref="A1:K1"/>
    <mergeCell ref="A2:K2"/>
    <mergeCell ref="A4:K4"/>
    <mergeCell ref="A9:K9"/>
    <mergeCell ref="A13:K13"/>
    <mergeCell ref="A19:K19"/>
    <mergeCell ref="A27:K27"/>
    <mergeCell ref="A31:K31"/>
    <mergeCell ref="A38:K38"/>
  </mergeCells>
  <conditionalFormatting sqref="D4:D40">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0">
    <cfRule type="colorScale" priority="8">
      <colorScale>
        <cfvo type="num" val="0"/>
        <cfvo type="num" val="0.5"/>
        <cfvo type="num" val="1"/>
        <color rgb="FFF6DEDE"/>
        <color rgb="FFFBEECB"/>
        <color rgb="FFD8ECDB"/>
      </colorScale>
    </cfRule>
  </conditionalFormatting>
  <conditionalFormatting sqref="E4:E40">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2 E14:E18 E20:E26 E28:E30 E32:E37 E39:E40" type="list">
      <formula1>Lists!$A$2:$A$6</formula1>
      <formula2>0</formula2>
    </dataValidation>
    <dataValidation allowBlank="true" errorStyle="stop" operator="between" showDropDown="false" showErrorMessage="false" showInputMessage="false" sqref="D5:D8 D10:D12 D14:D18 D20:D26 D28:D30 D32:D37 D39:D40"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false"/>
  </sheetPr>
  <dimension ref="A1:N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0"/>
    <col collapsed="false" customWidth="true" hidden="false" outlineLevel="0" max="3" min="3" style="0" width="24"/>
    <col collapsed="false" customWidth="true" hidden="false" outlineLevel="0" max="4" min="4" style="0" width="42"/>
    <col collapsed="false" customWidth="true" hidden="false" outlineLevel="0" max="5" min="5" style="0" width="13"/>
    <col collapsed="false" customWidth="true" hidden="false" outlineLevel="0" max="6" min="6" style="0" width="20"/>
    <col collapsed="false" customWidth="true" hidden="false" outlineLevel="0" max="7" min="7" style="0" width="10"/>
    <col collapsed="false" customWidth="true" hidden="false" outlineLevel="0" max="8" min="8" style="0" width="17"/>
    <col collapsed="false" customWidth="true" hidden="false" outlineLevel="0" max="9" min="9" style="0" width="12"/>
    <col collapsed="false" customWidth="true" hidden="false" outlineLevel="0" max="11" min="10" style="0" width="28"/>
    <col collapsed="false" customWidth="true" hidden="false" outlineLevel="0" max="12" min="12" style="0" width="14"/>
    <col collapsed="false" customWidth="true" hidden="false" outlineLevel="0" max="13" min="13" style="0" width="12"/>
    <col collapsed="false" customWidth="true" hidden="true" outlineLevel="0" max="14" min="14" style="0" width="13"/>
  </cols>
  <sheetData>
    <row r="1" customFormat="false" ht="33.75" hidden="false" customHeight="true" outlineLevel="0" collapsed="false">
      <c r="A1" s="15" t="s">
        <v>238</v>
      </c>
      <c r="B1" s="15"/>
      <c r="C1" s="15"/>
      <c r="D1" s="15"/>
      <c r="E1" s="15"/>
      <c r="F1" s="15"/>
      <c r="G1" s="15"/>
      <c r="H1" s="15"/>
      <c r="I1" s="15"/>
      <c r="J1" s="15"/>
      <c r="K1" s="15"/>
      <c r="L1" s="15"/>
      <c r="M1" s="15"/>
    </row>
    <row r="2" customFormat="false" ht="19.5" hidden="false" customHeight="true" outlineLevel="0" collapsed="false">
      <c r="A2" s="16" t="s">
        <v>239</v>
      </c>
      <c r="B2" s="16"/>
      <c r="C2" s="16"/>
      <c r="D2" s="16"/>
      <c r="E2" s="16"/>
      <c r="F2" s="16"/>
      <c r="G2" s="16"/>
      <c r="H2" s="16"/>
      <c r="I2" s="16"/>
      <c r="J2" s="16"/>
      <c r="K2" s="16"/>
      <c r="L2" s="16"/>
      <c r="M2" s="16"/>
    </row>
    <row r="3" customFormat="false" ht="30" hidden="false" customHeight="true" outlineLevel="0" collapsed="false">
      <c r="A3" s="60" t="s">
        <v>135</v>
      </c>
      <c r="B3" s="60" t="s">
        <v>240</v>
      </c>
      <c r="C3" s="60" t="s">
        <v>241</v>
      </c>
      <c r="D3" s="60" t="s">
        <v>242</v>
      </c>
      <c r="E3" s="60" t="s">
        <v>37</v>
      </c>
      <c r="F3" s="60" t="s">
        <v>39</v>
      </c>
      <c r="G3" s="60" t="s">
        <v>138</v>
      </c>
      <c r="H3" s="60" t="s">
        <v>139</v>
      </c>
      <c r="I3" s="60" t="s">
        <v>140</v>
      </c>
      <c r="J3" s="60" t="s">
        <v>43</v>
      </c>
      <c r="K3" s="60" t="s">
        <v>45</v>
      </c>
      <c r="L3" s="60" t="s">
        <v>47</v>
      </c>
      <c r="M3" s="60" t="s">
        <v>49</v>
      </c>
    </row>
    <row r="4" customFormat="false" ht="19.5" hidden="false" customHeight="true" outlineLevel="0" collapsed="false">
      <c r="A4" s="61" t="s">
        <v>243</v>
      </c>
      <c r="B4" s="61"/>
      <c r="C4" s="61"/>
      <c r="D4" s="61"/>
      <c r="E4" s="61"/>
      <c r="F4" s="61"/>
      <c r="G4" s="61"/>
      <c r="H4" s="61"/>
      <c r="I4" s="61"/>
      <c r="J4" s="61"/>
      <c r="K4" s="61"/>
      <c r="L4" s="61"/>
      <c r="M4" s="61"/>
    </row>
    <row r="5" customFormat="false" ht="72.75" hidden="false" customHeight="true" outlineLevel="0" collapsed="false">
      <c r="A5" s="62" t="s">
        <v>244</v>
      </c>
      <c r="B5" s="62" t="s">
        <v>245</v>
      </c>
      <c r="C5" s="63" t="s">
        <v>246</v>
      </c>
      <c r="D5" s="63" t="s">
        <v>247</v>
      </c>
      <c r="E5" s="65" t="s">
        <v>248</v>
      </c>
      <c r="F5" s="64"/>
      <c r="G5" s="65"/>
      <c r="H5" s="66" t="str">
        <f aca="false">IF(G5="","",IFERROR(INDEX(Lists!$B$2:$B$6,MATCH(G5,Lists!$A$2:$A$6,0)),""))</f>
        <v/>
      </c>
      <c r="I5" s="67" t="str">
        <f aca="false">IF(E5="Not Applicable","N/A",IF(F5="","",IFERROR(INDEX(Lists!$E$2:$E$5,MATCH(F5,Lists!$D$2:$D$5,0)),"")))</f>
        <v/>
      </c>
      <c r="J5" s="68"/>
      <c r="K5" s="68"/>
      <c r="L5" s="68"/>
      <c r="M5" s="69"/>
      <c r="N5" s="70" t="s">
        <v>245</v>
      </c>
    </row>
    <row r="6" customFormat="false" ht="46.5" hidden="false" customHeight="true" outlineLevel="0" collapsed="false">
      <c r="A6" s="62" t="s">
        <v>249</v>
      </c>
      <c r="B6" s="62" t="s">
        <v>245</v>
      </c>
      <c r="C6" s="63" t="s">
        <v>250</v>
      </c>
      <c r="D6" s="63" t="s">
        <v>251</v>
      </c>
      <c r="E6" s="65" t="s">
        <v>248</v>
      </c>
      <c r="F6" s="64"/>
      <c r="G6" s="65"/>
      <c r="H6" s="66" t="str">
        <f aca="false">IF(G6="","",IFERROR(INDEX(Lists!$B$2:$B$6,MATCH(G6,Lists!$A$2:$A$6,0)),""))</f>
        <v/>
      </c>
      <c r="I6" s="67" t="str">
        <f aca="false">IF(E6="Not Applicable","N/A",IF(F6="","",IFERROR(INDEX(Lists!$E$2:$E$5,MATCH(F6,Lists!$D$2:$D$5,0)),"")))</f>
        <v/>
      </c>
      <c r="J6" s="68"/>
      <c r="K6" s="68"/>
      <c r="L6" s="68"/>
      <c r="M6" s="69"/>
      <c r="N6" s="70" t="s">
        <v>245</v>
      </c>
    </row>
    <row r="7" customFormat="false" ht="33.75" hidden="false" customHeight="true" outlineLevel="0" collapsed="false">
      <c r="A7" s="62" t="s">
        <v>252</v>
      </c>
      <c r="B7" s="62" t="s">
        <v>245</v>
      </c>
      <c r="C7" s="63" t="s">
        <v>253</v>
      </c>
      <c r="D7" s="63" t="s">
        <v>254</v>
      </c>
      <c r="E7" s="65" t="s">
        <v>248</v>
      </c>
      <c r="F7" s="64"/>
      <c r="G7" s="65"/>
      <c r="H7" s="66" t="str">
        <f aca="false">IF(G7="","",IFERROR(INDEX(Lists!$B$2:$B$6,MATCH(G7,Lists!$A$2:$A$6,0)),""))</f>
        <v/>
      </c>
      <c r="I7" s="67" t="str">
        <f aca="false">IF(E7="Not Applicable","N/A",IF(F7="","",IFERROR(INDEX(Lists!$E$2:$E$5,MATCH(F7,Lists!$D$2:$D$5,0)),"")))</f>
        <v/>
      </c>
      <c r="J7" s="68"/>
      <c r="K7" s="68"/>
      <c r="L7" s="68"/>
      <c r="M7" s="69"/>
      <c r="N7" s="70" t="s">
        <v>245</v>
      </c>
    </row>
    <row r="8" customFormat="false" ht="46.5" hidden="false" customHeight="true" outlineLevel="0" collapsed="false">
      <c r="A8" s="62" t="s">
        <v>255</v>
      </c>
      <c r="B8" s="62" t="s">
        <v>245</v>
      </c>
      <c r="C8" s="63" t="s">
        <v>256</v>
      </c>
      <c r="D8" s="63" t="s">
        <v>257</v>
      </c>
      <c r="E8" s="65" t="s">
        <v>248</v>
      </c>
      <c r="F8" s="64"/>
      <c r="G8" s="65"/>
      <c r="H8" s="66" t="str">
        <f aca="false">IF(G8="","",IFERROR(INDEX(Lists!$B$2:$B$6,MATCH(G8,Lists!$A$2:$A$6,0)),""))</f>
        <v/>
      </c>
      <c r="I8" s="67" t="str">
        <f aca="false">IF(E8="Not Applicable","N/A",IF(F8="","",IFERROR(INDEX(Lists!$E$2:$E$5,MATCH(F8,Lists!$D$2:$D$5,0)),"")))</f>
        <v/>
      </c>
      <c r="J8" s="68"/>
      <c r="K8" s="68"/>
      <c r="L8" s="68"/>
      <c r="M8" s="69"/>
      <c r="N8" s="70" t="s">
        <v>245</v>
      </c>
    </row>
    <row r="9" customFormat="false" ht="33.75" hidden="false" customHeight="true" outlineLevel="0" collapsed="false">
      <c r="A9" s="62" t="s">
        <v>258</v>
      </c>
      <c r="B9" s="62" t="s">
        <v>245</v>
      </c>
      <c r="C9" s="63" t="s">
        <v>259</v>
      </c>
      <c r="D9" s="63" t="s">
        <v>260</v>
      </c>
      <c r="E9" s="65" t="s">
        <v>248</v>
      </c>
      <c r="F9" s="64"/>
      <c r="G9" s="65"/>
      <c r="H9" s="66" t="str">
        <f aca="false">IF(G9="","",IFERROR(INDEX(Lists!$B$2:$B$6,MATCH(G9,Lists!$A$2:$A$6,0)),""))</f>
        <v/>
      </c>
      <c r="I9" s="67" t="str">
        <f aca="false">IF(E9="Not Applicable","N/A",IF(F9="","",IFERROR(INDEX(Lists!$E$2:$E$5,MATCH(F9,Lists!$D$2:$D$5,0)),"")))</f>
        <v/>
      </c>
      <c r="J9" s="68"/>
      <c r="K9" s="68"/>
      <c r="L9" s="68"/>
      <c r="M9" s="69"/>
      <c r="N9" s="70" t="s">
        <v>245</v>
      </c>
    </row>
    <row r="10" customFormat="false" ht="46.5" hidden="false" customHeight="true" outlineLevel="0" collapsed="false">
      <c r="A10" s="62" t="s">
        <v>261</v>
      </c>
      <c r="B10" s="62" t="s">
        <v>245</v>
      </c>
      <c r="C10" s="63" t="s">
        <v>262</v>
      </c>
      <c r="D10" s="63" t="s">
        <v>263</v>
      </c>
      <c r="E10" s="65" t="s">
        <v>248</v>
      </c>
      <c r="F10" s="64"/>
      <c r="G10" s="65"/>
      <c r="H10" s="66" t="str">
        <f aca="false">IF(G10="","",IFERROR(INDEX(Lists!$B$2:$B$6,MATCH(G10,Lists!$A$2:$A$6,0)),""))</f>
        <v/>
      </c>
      <c r="I10" s="67" t="str">
        <f aca="false">IF(E10="Not Applicable","N/A",IF(F10="","",IFERROR(INDEX(Lists!$E$2:$E$5,MATCH(F10,Lists!$D$2:$D$5,0)),"")))</f>
        <v/>
      </c>
      <c r="J10" s="68"/>
      <c r="K10" s="68"/>
      <c r="L10" s="68"/>
      <c r="M10" s="69"/>
      <c r="N10" s="70" t="s">
        <v>245</v>
      </c>
    </row>
    <row r="11" customFormat="false" ht="46.5" hidden="false" customHeight="true" outlineLevel="0" collapsed="false">
      <c r="A11" s="62" t="s">
        <v>264</v>
      </c>
      <c r="B11" s="62" t="s">
        <v>245</v>
      </c>
      <c r="C11" s="63" t="s">
        <v>265</v>
      </c>
      <c r="D11" s="63" t="s">
        <v>266</v>
      </c>
      <c r="E11" s="65" t="s">
        <v>248</v>
      </c>
      <c r="F11" s="64"/>
      <c r="G11" s="65"/>
      <c r="H11" s="66" t="str">
        <f aca="false">IF(G11="","",IFERROR(INDEX(Lists!$B$2:$B$6,MATCH(G11,Lists!$A$2:$A$6,0)),""))</f>
        <v/>
      </c>
      <c r="I11" s="67" t="str">
        <f aca="false">IF(E11="Not Applicable","N/A",IF(F11="","",IFERROR(INDEX(Lists!$E$2:$E$5,MATCH(F11,Lists!$D$2:$D$5,0)),"")))</f>
        <v/>
      </c>
      <c r="J11" s="68"/>
      <c r="K11" s="68"/>
      <c r="L11" s="68"/>
      <c r="M11" s="69"/>
      <c r="N11" s="70" t="s">
        <v>245</v>
      </c>
    </row>
    <row r="12" customFormat="false" ht="33.75" hidden="false" customHeight="true" outlineLevel="0" collapsed="false">
      <c r="A12" s="62" t="s">
        <v>267</v>
      </c>
      <c r="B12" s="62" t="s">
        <v>245</v>
      </c>
      <c r="C12" s="63" t="s">
        <v>268</v>
      </c>
      <c r="D12" s="63" t="s">
        <v>269</v>
      </c>
      <c r="E12" s="65" t="s">
        <v>248</v>
      </c>
      <c r="F12" s="64"/>
      <c r="G12" s="65"/>
      <c r="H12" s="66" t="str">
        <f aca="false">IF(G12="","",IFERROR(INDEX(Lists!$B$2:$B$6,MATCH(G12,Lists!$A$2:$A$6,0)),""))</f>
        <v/>
      </c>
      <c r="I12" s="67" t="str">
        <f aca="false">IF(E12="Not Applicable","N/A",IF(F12="","",IFERROR(INDEX(Lists!$E$2:$E$5,MATCH(F12,Lists!$D$2:$D$5,0)),"")))</f>
        <v/>
      </c>
      <c r="J12" s="68"/>
      <c r="K12" s="68"/>
      <c r="L12" s="68"/>
      <c r="M12" s="69"/>
      <c r="N12" s="70" t="s">
        <v>245</v>
      </c>
    </row>
    <row r="13" customFormat="false" ht="46.5" hidden="false" customHeight="true" outlineLevel="0" collapsed="false">
      <c r="A13" s="62" t="s">
        <v>270</v>
      </c>
      <c r="B13" s="62" t="s">
        <v>245</v>
      </c>
      <c r="C13" s="63" t="s">
        <v>271</v>
      </c>
      <c r="D13" s="63" t="s">
        <v>272</v>
      </c>
      <c r="E13" s="65" t="s">
        <v>248</v>
      </c>
      <c r="F13" s="64"/>
      <c r="G13" s="65"/>
      <c r="H13" s="66" t="str">
        <f aca="false">IF(G13="","",IFERROR(INDEX(Lists!$B$2:$B$6,MATCH(G13,Lists!$A$2:$A$6,0)),""))</f>
        <v/>
      </c>
      <c r="I13" s="67" t="str">
        <f aca="false">IF(E13="Not Applicable","N/A",IF(F13="","",IFERROR(INDEX(Lists!$E$2:$E$5,MATCH(F13,Lists!$D$2:$D$5,0)),"")))</f>
        <v/>
      </c>
      <c r="J13" s="68"/>
      <c r="K13" s="68"/>
      <c r="L13" s="68"/>
      <c r="M13" s="69"/>
      <c r="N13" s="70" t="s">
        <v>245</v>
      </c>
    </row>
    <row r="14" customFormat="false" ht="60" hidden="false" customHeight="true" outlineLevel="0" collapsed="false">
      <c r="A14" s="62" t="s">
        <v>273</v>
      </c>
      <c r="B14" s="62" t="s">
        <v>245</v>
      </c>
      <c r="C14" s="63" t="s">
        <v>274</v>
      </c>
      <c r="D14" s="63" t="s">
        <v>275</v>
      </c>
      <c r="E14" s="65" t="s">
        <v>248</v>
      </c>
      <c r="F14" s="64"/>
      <c r="G14" s="65"/>
      <c r="H14" s="66" t="str">
        <f aca="false">IF(G14="","",IFERROR(INDEX(Lists!$B$2:$B$6,MATCH(G14,Lists!$A$2:$A$6,0)),""))</f>
        <v/>
      </c>
      <c r="I14" s="67" t="str">
        <f aca="false">IF(E14="Not Applicable","N/A",IF(F14="","",IFERROR(INDEX(Lists!$E$2:$E$5,MATCH(F14,Lists!$D$2:$D$5,0)),"")))</f>
        <v/>
      </c>
      <c r="J14" s="68"/>
      <c r="K14" s="68"/>
      <c r="L14" s="68"/>
      <c r="M14" s="69"/>
      <c r="N14" s="70" t="s">
        <v>245</v>
      </c>
    </row>
    <row r="15" customFormat="false" ht="60" hidden="false" customHeight="true" outlineLevel="0" collapsed="false">
      <c r="A15" s="62" t="s">
        <v>276</v>
      </c>
      <c r="B15" s="62" t="s">
        <v>245</v>
      </c>
      <c r="C15" s="63" t="s">
        <v>277</v>
      </c>
      <c r="D15" s="63" t="s">
        <v>278</v>
      </c>
      <c r="E15" s="65" t="s">
        <v>248</v>
      </c>
      <c r="F15" s="64"/>
      <c r="G15" s="65"/>
      <c r="H15" s="66" t="str">
        <f aca="false">IF(G15="","",IFERROR(INDEX(Lists!$B$2:$B$6,MATCH(G15,Lists!$A$2:$A$6,0)),""))</f>
        <v/>
      </c>
      <c r="I15" s="67" t="str">
        <f aca="false">IF(E15="Not Applicable","N/A",IF(F15="","",IFERROR(INDEX(Lists!$E$2:$E$5,MATCH(F15,Lists!$D$2:$D$5,0)),"")))</f>
        <v/>
      </c>
      <c r="J15" s="68"/>
      <c r="K15" s="68"/>
      <c r="L15" s="68"/>
      <c r="M15" s="69"/>
      <c r="N15" s="70" t="s">
        <v>245</v>
      </c>
    </row>
    <row r="16" customFormat="false" ht="60" hidden="false" customHeight="true" outlineLevel="0" collapsed="false">
      <c r="A16" s="62" t="s">
        <v>279</v>
      </c>
      <c r="B16" s="62" t="s">
        <v>245</v>
      </c>
      <c r="C16" s="63" t="s">
        <v>280</v>
      </c>
      <c r="D16" s="63" t="s">
        <v>281</v>
      </c>
      <c r="E16" s="65" t="s">
        <v>248</v>
      </c>
      <c r="F16" s="64"/>
      <c r="G16" s="65"/>
      <c r="H16" s="66" t="str">
        <f aca="false">IF(G16="","",IFERROR(INDEX(Lists!$B$2:$B$6,MATCH(G16,Lists!$A$2:$A$6,0)),""))</f>
        <v/>
      </c>
      <c r="I16" s="67" t="str">
        <f aca="false">IF(E16="Not Applicable","N/A",IF(F16="","",IFERROR(INDEX(Lists!$E$2:$E$5,MATCH(F16,Lists!$D$2:$D$5,0)),"")))</f>
        <v/>
      </c>
      <c r="J16" s="68"/>
      <c r="K16" s="68"/>
      <c r="L16" s="68"/>
      <c r="M16" s="69"/>
      <c r="N16" s="70" t="s">
        <v>245</v>
      </c>
    </row>
    <row r="17" customFormat="false" ht="60" hidden="false" customHeight="true" outlineLevel="0" collapsed="false">
      <c r="A17" s="62" t="s">
        <v>282</v>
      </c>
      <c r="B17" s="62" t="s">
        <v>245</v>
      </c>
      <c r="C17" s="63" t="s">
        <v>283</v>
      </c>
      <c r="D17" s="63" t="s">
        <v>284</v>
      </c>
      <c r="E17" s="65" t="s">
        <v>248</v>
      </c>
      <c r="F17" s="64"/>
      <c r="G17" s="65"/>
      <c r="H17" s="66" t="str">
        <f aca="false">IF(G17="","",IFERROR(INDEX(Lists!$B$2:$B$6,MATCH(G17,Lists!$A$2:$A$6,0)),""))</f>
        <v/>
      </c>
      <c r="I17" s="67" t="str">
        <f aca="false">IF(E17="Not Applicable","N/A",IF(F17="","",IFERROR(INDEX(Lists!$E$2:$E$5,MATCH(F17,Lists!$D$2:$D$5,0)),"")))</f>
        <v/>
      </c>
      <c r="J17" s="68"/>
      <c r="K17" s="68"/>
      <c r="L17" s="68"/>
      <c r="M17" s="69"/>
      <c r="N17" s="70" t="s">
        <v>245</v>
      </c>
    </row>
    <row r="18" customFormat="false" ht="60" hidden="false" customHeight="true" outlineLevel="0" collapsed="false">
      <c r="A18" s="62" t="s">
        <v>285</v>
      </c>
      <c r="B18" s="62" t="s">
        <v>245</v>
      </c>
      <c r="C18" s="63" t="s">
        <v>286</v>
      </c>
      <c r="D18" s="63" t="s">
        <v>287</v>
      </c>
      <c r="E18" s="65" t="s">
        <v>248</v>
      </c>
      <c r="F18" s="64"/>
      <c r="G18" s="65"/>
      <c r="H18" s="66" t="str">
        <f aca="false">IF(G18="","",IFERROR(INDEX(Lists!$B$2:$B$6,MATCH(G18,Lists!$A$2:$A$6,0)),""))</f>
        <v/>
      </c>
      <c r="I18" s="67" t="str">
        <f aca="false">IF(E18="Not Applicable","N/A",IF(F18="","",IFERROR(INDEX(Lists!$E$2:$E$5,MATCH(F18,Lists!$D$2:$D$5,0)),"")))</f>
        <v/>
      </c>
      <c r="J18" s="68"/>
      <c r="K18" s="68"/>
      <c r="L18" s="68"/>
      <c r="M18" s="69"/>
      <c r="N18" s="70" t="s">
        <v>245</v>
      </c>
    </row>
    <row r="19" customFormat="false" ht="72.75" hidden="false" customHeight="true" outlineLevel="0" collapsed="false">
      <c r="A19" s="62" t="s">
        <v>288</v>
      </c>
      <c r="B19" s="62" t="s">
        <v>245</v>
      </c>
      <c r="C19" s="63" t="s">
        <v>289</v>
      </c>
      <c r="D19" s="63" t="s">
        <v>290</v>
      </c>
      <c r="E19" s="65" t="s">
        <v>248</v>
      </c>
      <c r="F19" s="64"/>
      <c r="G19" s="65"/>
      <c r="H19" s="66" t="str">
        <f aca="false">IF(G19="","",IFERROR(INDEX(Lists!$B$2:$B$6,MATCH(G19,Lists!$A$2:$A$6,0)),""))</f>
        <v/>
      </c>
      <c r="I19" s="67" t="str">
        <f aca="false">IF(E19="Not Applicable","N/A",IF(F19="","",IFERROR(INDEX(Lists!$E$2:$E$5,MATCH(F19,Lists!$D$2:$D$5,0)),"")))</f>
        <v/>
      </c>
      <c r="J19" s="68"/>
      <c r="K19" s="68"/>
      <c r="L19" s="68"/>
      <c r="M19" s="69"/>
      <c r="N19" s="70" t="s">
        <v>245</v>
      </c>
    </row>
    <row r="20" customFormat="false" ht="33.75" hidden="false" customHeight="true" outlineLevel="0" collapsed="false">
      <c r="A20" s="62" t="s">
        <v>291</v>
      </c>
      <c r="B20" s="62" t="s">
        <v>245</v>
      </c>
      <c r="C20" s="63" t="s">
        <v>292</v>
      </c>
      <c r="D20" s="63" t="s">
        <v>293</v>
      </c>
      <c r="E20" s="65" t="s">
        <v>248</v>
      </c>
      <c r="F20" s="64"/>
      <c r="G20" s="65"/>
      <c r="H20" s="66" t="str">
        <f aca="false">IF(G20="","",IFERROR(INDEX(Lists!$B$2:$B$6,MATCH(G20,Lists!$A$2:$A$6,0)),""))</f>
        <v/>
      </c>
      <c r="I20" s="67" t="str">
        <f aca="false">IF(E20="Not Applicable","N/A",IF(F20="","",IFERROR(INDEX(Lists!$E$2:$E$5,MATCH(F20,Lists!$D$2:$D$5,0)),"")))</f>
        <v/>
      </c>
      <c r="J20" s="68"/>
      <c r="K20" s="68"/>
      <c r="L20" s="68"/>
      <c r="M20" s="69"/>
      <c r="N20" s="70" t="s">
        <v>245</v>
      </c>
    </row>
    <row r="21" customFormat="false" ht="60" hidden="false" customHeight="true" outlineLevel="0" collapsed="false">
      <c r="A21" s="62" t="s">
        <v>294</v>
      </c>
      <c r="B21" s="62" t="s">
        <v>245</v>
      </c>
      <c r="C21" s="63" t="s">
        <v>295</v>
      </c>
      <c r="D21" s="63" t="s">
        <v>296</v>
      </c>
      <c r="E21" s="65" t="s">
        <v>248</v>
      </c>
      <c r="F21" s="64"/>
      <c r="G21" s="65"/>
      <c r="H21" s="66" t="str">
        <f aca="false">IF(G21="","",IFERROR(INDEX(Lists!$B$2:$B$6,MATCH(G21,Lists!$A$2:$A$6,0)),""))</f>
        <v/>
      </c>
      <c r="I21" s="67" t="str">
        <f aca="false">IF(E21="Not Applicable","N/A",IF(F21="","",IFERROR(INDEX(Lists!$E$2:$E$5,MATCH(F21,Lists!$D$2:$D$5,0)),"")))</f>
        <v/>
      </c>
      <c r="J21" s="68"/>
      <c r="K21" s="68"/>
      <c r="L21" s="68"/>
      <c r="M21" s="69"/>
      <c r="N21" s="70" t="s">
        <v>245</v>
      </c>
    </row>
    <row r="22" customFormat="false" ht="60" hidden="false" customHeight="true" outlineLevel="0" collapsed="false">
      <c r="A22" s="62" t="s">
        <v>297</v>
      </c>
      <c r="B22" s="62" t="s">
        <v>245</v>
      </c>
      <c r="C22" s="63" t="s">
        <v>298</v>
      </c>
      <c r="D22" s="63" t="s">
        <v>299</v>
      </c>
      <c r="E22" s="65" t="s">
        <v>248</v>
      </c>
      <c r="F22" s="64"/>
      <c r="G22" s="65"/>
      <c r="H22" s="66" t="str">
        <f aca="false">IF(G22="","",IFERROR(INDEX(Lists!$B$2:$B$6,MATCH(G22,Lists!$A$2:$A$6,0)),""))</f>
        <v/>
      </c>
      <c r="I22" s="67" t="str">
        <f aca="false">IF(E22="Not Applicable","N/A",IF(F22="","",IFERROR(INDEX(Lists!$E$2:$E$5,MATCH(F22,Lists!$D$2:$D$5,0)),"")))</f>
        <v/>
      </c>
      <c r="J22" s="68"/>
      <c r="K22" s="68"/>
      <c r="L22" s="68"/>
      <c r="M22" s="69"/>
      <c r="N22" s="70" t="s">
        <v>245</v>
      </c>
    </row>
    <row r="23" customFormat="false" ht="60" hidden="false" customHeight="true" outlineLevel="0" collapsed="false">
      <c r="A23" s="62" t="s">
        <v>300</v>
      </c>
      <c r="B23" s="62" t="s">
        <v>245</v>
      </c>
      <c r="C23" s="63" t="s">
        <v>301</v>
      </c>
      <c r="D23" s="63" t="s">
        <v>302</v>
      </c>
      <c r="E23" s="65" t="s">
        <v>248</v>
      </c>
      <c r="F23" s="64"/>
      <c r="G23" s="65"/>
      <c r="H23" s="66" t="str">
        <f aca="false">IF(G23="","",IFERROR(INDEX(Lists!$B$2:$B$6,MATCH(G23,Lists!$A$2:$A$6,0)),""))</f>
        <v/>
      </c>
      <c r="I23" s="67" t="str">
        <f aca="false">IF(E23="Not Applicable","N/A",IF(F23="","",IFERROR(INDEX(Lists!$E$2:$E$5,MATCH(F23,Lists!$D$2:$D$5,0)),"")))</f>
        <v/>
      </c>
      <c r="J23" s="68"/>
      <c r="K23" s="68"/>
      <c r="L23" s="68"/>
      <c r="M23" s="69"/>
      <c r="N23" s="70" t="s">
        <v>245</v>
      </c>
    </row>
    <row r="24" customFormat="false" ht="60" hidden="false" customHeight="true" outlineLevel="0" collapsed="false">
      <c r="A24" s="62" t="s">
        <v>303</v>
      </c>
      <c r="B24" s="62" t="s">
        <v>245</v>
      </c>
      <c r="C24" s="63" t="s">
        <v>304</v>
      </c>
      <c r="D24" s="63" t="s">
        <v>305</v>
      </c>
      <c r="E24" s="65" t="s">
        <v>248</v>
      </c>
      <c r="F24" s="64"/>
      <c r="G24" s="65"/>
      <c r="H24" s="66" t="str">
        <f aca="false">IF(G24="","",IFERROR(INDEX(Lists!$B$2:$B$6,MATCH(G24,Lists!$A$2:$A$6,0)),""))</f>
        <v/>
      </c>
      <c r="I24" s="67" t="str">
        <f aca="false">IF(E24="Not Applicable","N/A",IF(F24="","",IFERROR(INDEX(Lists!$E$2:$E$5,MATCH(F24,Lists!$D$2:$D$5,0)),"")))</f>
        <v/>
      </c>
      <c r="J24" s="68"/>
      <c r="K24" s="68"/>
      <c r="L24" s="68"/>
      <c r="M24" s="69"/>
      <c r="N24" s="70" t="s">
        <v>245</v>
      </c>
    </row>
    <row r="25" customFormat="false" ht="60" hidden="false" customHeight="true" outlineLevel="0" collapsed="false">
      <c r="A25" s="62" t="s">
        <v>306</v>
      </c>
      <c r="B25" s="62" t="s">
        <v>245</v>
      </c>
      <c r="C25" s="63" t="s">
        <v>307</v>
      </c>
      <c r="D25" s="63" t="s">
        <v>308</v>
      </c>
      <c r="E25" s="65" t="s">
        <v>248</v>
      </c>
      <c r="F25" s="64"/>
      <c r="G25" s="65"/>
      <c r="H25" s="66" t="str">
        <f aca="false">IF(G25="","",IFERROR(INDEX(Lists!$B$2:$B$6,MATCH(G25,Lists!$A$2:$A$6,0)),""))</f>
        <v/>
      </c>
      <c r="I25" s="67" t="str">
        <f aca="false">IF(E25="Not Applicable","N/A",IF(F25="","",IFERROR(INDEX(Lists!$E$2:$E$5,MATCH(F25,Lists!$D$2:$D$5,0)),"")))</f>
        <v/>
      </c>
      <c r="J25" s="68"/>
      <c r="K25" s="68"/>
      <c r="L25" s="68"/>
      <c r="M25" s="69"/>
      <c r="N25" s="70" t="s">
        <v>245</v>
      </c>
    </row>
    <row r="26" customFormat="false" ht="60" hidden="false" customHeight="true" outlineLevel="0" collapsed="false">
      <c r="A26" s="62" t="s">
        <v>309</v>
      </c>
      <c r="B26" s="62" t="s">
        <v>245</v>
      </c>
      <c r="C26" s="63" t="s">
        <v>310</v>
      </c>
      <c r="D26" s="63" t="s">
        <v>311</v>
      </c>
      <c r="E26" s="65" t="s">
        <v>248</v>
      </c>
      <c r="F26" s="64"/>
      <c r="G26" s="65"/>
      <c r="H26" s="66" t="str">
        <f aca="false">IF(G26="","",IFERROR(INDEX(Lists!$B$2:$B$6,MATCH(G26,Lists!$A$2:$A$6,0)),""))</f>
        <v/>
      </c>
      <c r="I26" s="67" t="str">
        <f aca="false">IF(E26="Not Applicable","N/A",IF(F26="","",IFERROR(INDEX(Lists!$E$2:$E$5,MATCH(F26,Lists!$D$2:$D$5,0)),"")))</f>
        <v/>
      </c>
      <c r="J26" s="68"/>
      <c r="K26" s="68"/>
      <c r="L26" s="68"/>
      <c r="M26" s="69"/>
      <c r="N26" s="70" t="s">
        <v>245</v>
      </c>
    </row>
    <row r="27" customFormat="false" ht="60" hidden="false" customHeight="true" outlineLevel="0" collapsed="false">
      <c r="A27" s="62" t="s">
        <v>312</v>
      </c>
      <c r="B27" s="62" t="s">
        <v>245</v>
      </c>
      <c r="C27" s="63" t="s">
        <v>313</v>
      </c>
      <c r="D27" s="63" t="s">
        <v>314</v>
      </c>
      <c r="E27" s="65" t="s">
        <v>248</v>
      </c>
      <c r="F27" s="64"/>
      <c r="G27" s="65"/>
      <c r="H27" s="66" t="str">
        <f aca="false">IF(G27="","",IFERROR(INDEX(Lists!$B$2:$B$6,MATCH(G27,Lists!$A$2:$A$6,0)),""))</f>
        <v/>
      </c>
      <c r="I27" s="67" t="str">
        <f aca="false">IF(E27="Not Applicable","N/A",IF(F27="","",IFERROR(INDEX(Lists!$E$2:$E$5,MATCH(F27,Lists!$D$2:$D$5,0)),"")))</f>
        <v/>
      </c>
      <c r="J27" s="68"/>
      <c r="K27" s="68"/>
      <c r="L27" s="68"/>
      <c r="M27" s="69"/>
      <c r="N27" s="70" t="s">
        <v>245</v>
      </c>
    </row>
    <row r="28" customFormat="false" ht="60" hidden="false" customHeight="true" outlineLevel="0" collapsed="false">
      <c r="A28" s="62" t="s">
        <v>315</v>
      </c>
      <c r="B28" s="62" t="s">
        <v>245</v>
      </c>
      <c r="C28" s="63" t="s">
        <v>316</v>
      </c>
      <c r="D28" s="63" t="s">
        <v>317</v>
      </c>
      <c r="E28" s="65" t="s">
        <v>248</v>
      </c>
      <c r="F28" s="64"/>
      <c r="G28" s="65"/>
      <c r="H28" s="66" t="str">
        <f aca="false">IF(G28="","",IFERROR(INDEX(Lists!$B$2:$B$6,MATCH(G28,Lists!$A$2:$A$6,0)),""))</f>
        <v/>
      </c>
      <c r="I28" s="67" t="str">
        <f aca="false">IF(E28="Not Applicable","N/A",IF(F28="","",IFERROR(INDEX(Lists!$E$2:$E$5,MATCH(F28,Lists!$D$2:$D$5,0)),"")))</f>
        <v/>
      </c>
      <c r="J28" s="68"/>
      <c r="K28" s="68"/>
      <c r="L28" s="68"/>
      <c r="M28" s="69"/>
      <c r="N28" s="70" t="s">
        <v>245</v>
      </c>
    </row>
    <row r="29" customFormat="false" ht="46.5" hidden="false" customHeight="true" outlineLevel="0" collapsed="false">
      <c r="A29" s="62" t="s">
        <v>318</v>
      </c>
      <c r="B29" s="62" t="s">
        <v>245</v>
      </c>
      <c r="C29" s="63" t="s">
        <v>319</v>
      </c>
      <c r="D29" s="63" t="s">
        <v>320</v>
      </c>
      <c r="E29" s="65" t="s">
        <v>248</v>
      </c>
      <c r="F29" s="64"/>
      <c r="G29" s="65"/>
      <c r="H29" s="66" t="str">
        <f aca="false">IF(G29="","",IFERROR(INDEX(Lists!$B$2:$B$6,MATCH(G29,Lists!$A$2:$A$6,0)),""))</f>
        <v/>
      </c>
      <c r="I29" s="67" t="str">
        <f aca="false">IF(E29="Not Applicable","N/A",IF(F29="","",IFERROR(INDEX(Lists!$E$2:$E$5,MATCH(F29,Lists!$D$2:$D$5,0)),"")))</f>
        <v/>
      </c>
      <c r="J29" s="68"/>
      <c r="K29" s="68"/>
      <c r="L29" s="68"/>
      <c r="M29" s="69"/>
      <c r="N29" s="70" t="s">
        <v>245</v>
      </c>
    </row>
    <row r="30" customFormat="false" ht="46.5" hidden="false" customHeight="true" outlineLevel="0" collapsed="false">
      <c r="A30" s="62" t="s">
        <v>321</v>
      </c>
      <c r="B30" s="62" t="s">
        <v>245</v>
      </c>
      <c r="C30" s="63" t="s">
        <v>322</v>
      </c>
      <c r="D30" s="63" t="s">
        <v>323</v>
      </c>
      <c r="E30" s="65" t="s">
        <v>248</v>
      </c>
      <c r="F30" s="64"/>
      <c r="G30" s="65"/>
      <c r="H30" s="66" t="str">
        <f aca="false">IF(G30="","",IFERROR(INDEX(Lists!$B$2:$B$6,MATCH(G30,Lists!$A$2:$A$6,0)),""))</f>
        <v/>
      </c>
      <c r="I30" s="67" t="str">
        <f aca="false">IF(E30="Not Applicable","N/A",IF(F30="","",IFERROR(INDEX(Lists!$E$2:$E$5,MATCH(F30,Lists!$D$2:$D$5,0)),"")))</f>
        <v/>
      </c>
      <c r="J30" s="68"/>
      <c r="K30" s="68"/>
      <c r="L30" s="68"/>
      <c r="M30" s="69"/>
      <c r="N30" s="70" t="s">
        <v>245</v>
      </c>
    </row>
    <row r="31" customFormat="false" ht="46.5" hidden="false" customHeight="true" outlineLevel="0" collapsed="false">
      <c r="A31" s="62" t="s">
        <v>324</v>
      </c>
      <c r="B31" s="62" t="s">
        <v>245</v>
      </c>
      <c r="C31" s="63" t="s">
        <v>325</v>
      </c>
      <c r="D31" s="63" t="s">
        <v>326</v>
      </c>
      <c r="E31" s="65" t="s">
        <v>248</v>
      </c>
      <c r="F31" s="64"/>
      <c r="G31" s="65"/>
      <c r="H31" s="66" t="str">
        <f aca="false">IF(G31="","",IFERROR(INDEX(Lists!$B$2:$B$6,MATCH(G31,Lists!$A$2:$A$6,0)),""))</f>
        <v/>
      </c>
      <c r="I31" s="67" t="str">
        <f aca="false">IF(E31="Not Applicable","N/A",IF(F31="","",IFERROR(INDEX(Lists!$E$2:$E$5,MATCH(F31,Lists!$D$2:$D$5,0)),"")))</f>
        <v/>
      </c>
      <c r="J31" s="68"/>
      <c r="K31" s="68"/>
      <c r="L31" s="68"/>
      <c r="M31" s="69"/>
      <c r="N31" s="70" t="s">
        <v>245</v>
      </c>
    </row>
    <row r="32" customFormat="false" ht="60" hidden="false" customHeight="true" outlineLevel="0" collapsed="false">
      <c r="A32" s="62" t="s">
        <v>327</v>
      </c>
      <c r="B32" s="62" t="s">
        <v>245</v>
      </c>
      <c r="C32" s="63" t="s">
        <v>328</v>
      </c>
      <c r="D32" s="63" t="s">
        <v>329</v>
      </c>
      <c r="E32" s="65" t="s">
        <v>248</v>
      </c>
      <c r="F32" s="64"/>
      <c r="G32" s="65"/>
      <c r="H32" s="66" t="str">
        <f aca="false">IF(G32="","",IFERROR(INDEX(Lists!$B$2:$B$6,MATCH(G32,Lists!$A$2:$A$6,0)),""))</f>
        <v/>
      </c>
      <c r="I32" s="67" t="str">
        <f aca="false">IF(E32="Not Applicable","N/A",IF(F32="","",IFERROR(INDEX(Lists!$E$2:$E$5,MATCH(F32,Lists!$D$2:$D$5,0)),"")))</f>
        <v/>
      </c>
      <c r="J32" s="68"/>
      <c r="K32" s="68"/>
      <c r="L32" s="68"/>
      <c r="M32" s="69"/>
      <c r="N32" s="70" t="s">
        <v>245</v>
      </c>
    </row>
    <row r="33" customFormat="false" ht="46.5" hidden="false" customHeight="true" outlineLevel="0" collapsed="false">
      <c r="A33" s="62" t="s">
        <v>330</v>
      </c>
      <c r="B33" s="62" t="s">
        <v>245</v>
      </c>
      <c r="C33" s="63" t="s">
        <v>331</v>
      </c>
      <c r="D33" s="63" t="s">
        <v>332</v>
      </c>
      <c r="E33" s="65" t="s">
        <v>248</v>
      </c>
      <c r="F33" s="64"/>
      <c r="G33" s="65"/>
      <c r="H33" s="66" t="str">
        <f aca="false">IF(G33="","",IFERROR(INDEX(Lists!$B$2:$B$6,MATCH(G33,Lists!$A$2:$A$6,0)),""))</f>
        <v/>
      </c>
      <c r="I33" s="67" t="str">
        <f aca="false">IF(E33="Not Applicable","N/A",IF(F33="","",IFERROR(INDEX(Lists!$E$2:$E$5,MATCH(F33,Lists!$D$2:$D$5,0)),"")))</f>
        <v/>
      </c>
      <c r="J33" s="68"/>
      <c r="K33" s="68"/>
      <c r="L33" s="68"/>
      <c r="M33" s="69"/>
      <c r="N33" s="70" t="s">
        <v>245</v>
      </c>
    </row>
    <row r="34" customFormat="false" ht="60" hidden="false" customHeight="true" outlineLevel="0" collapsed="false">
      <c r="A34" s="62" t="s">
        <v>333</v>
      </c>
      <c r="B34" s="62" t="s">
        <v>245</v>
      </c>
      <c r="C34" s="63" t="s">
        <v>334</v>
      </c>
      <c r="D34" s="63" t="s">
        <v>335</v>
      </c>
      <c r="E34" s="65" t="s">
        <v>248</v>
      </c>
      <c r="F34" s="64"/>
      <c r="G34" s="65"/>
      <c r="H34" s="66" t="str">
        <f aca="false">IF(G34="","",IFERROR(INDEX(Lists!$B$2:$B$6,MATCH(G34,Lists!$A$2:$A$6,0)),""))</f>
        <v/>
      </c>
      <c r="I34" s="67" t="str">
        <f aca="false">IF(E34="Not Applicable","N/A",IF(F34="","",IFERROR(INDEX(Lists!$E$2:$E$5,MATCH(F34,Lists!$D$2:$D$5,0)),"")))</f>
        <v/>
      </c>
      <c r="J34" s="68"/>
      <c r="K34" s="68"/>
      <c r="L34" s="68"/>
      <c r="M34" s="69"/>
      <c r="N34" s="70" t="s">
        <v>245</v>
      </c>
    </row>
    <row r="35" customFormat="false" ht="60" hidden="false" customHeight="true" outlineLevel="0" collapsed="false">
      <c r="A35" s="62" t="s">
        <v>336</v>
      </c>
      <c r="B35" s="62" t="s">
        <v>245</v>
      </c>
      <c r="C35" s="63" t="s">
        <v>337</v>
      </c>
      <c r="D35" s="63" t="s">
        <v>338</v>
      </c>
      <c r="E35" s="65" t="s">
        <v>248</v>
      </c>
      <c r="F35" s="64"/>
      <c r="G35" s="65"/>
      <c r="H35" s="66" t="str">
        <f aca="false">IF(G35="","",IFERROR(INDEX(Lists!$B$2:$B$6,MATCH(G35,Lists!$A$2:$A$6,0)),""))</f>
        <v/>
      </c>
      <c r="I35" s="67" t="str">
        <f aca="false">IF(E35="Not Applicable","N/A",IF(F35="","",IFERROR(INDEX(Lists!$E$2:$E$5,MATCH(F35,Lists!$D$2:$D$5,0)),"")))</f>
        <v/>
      </c>
      <c r="J35" s="68"/>
      <c r="K35" s="68"/>
      <c r="L35" s="68"/>
      <c r="M35" s="69"/>
      <c r="N35" s="70" t="s">
        <v>245</v>
      </c>
    </row>
    <row r="36" customFormat="false" ht="46.5" hidden="false" customHeight="true" outlineLevel="0" collapsed="false">
      <c r="A36" s="62" t="s">
        <v>339</v>
      </c>
      <c r="B36" s="62" t="s">
        <v>245</v>
      </c>
      <c r="C36" s="63" t="s">
        <v>340</v>
      </c>
      <c r="D36" s="63" t="s">
        <v>341</v>
      </c>
      <c r="E36" s="65" t="s">
        <v>248</v>
      </c>
      <c r="F36" s="64"/>
      <c r="G36" s="65"/>
      <c r="H36" s="66" t="str">
        <f aca="false">IF(G36="","",IFERROR(INDEX(Lists!$B$2:$B$6,MATCH(G36,Lists!$A$2:$A$6,0)),""))</f>
        <v/>
      </c>
      <c r="I36" s="67" t="str">
        <f aca="false">IF(E36="Not Applicable","N/A",IF(F36="","",IFERROR(INDEX(Lists!$E$2:$E$5,MATCH(F36,Lists!$D$2:$D$5,0)),"")))</f>
        <v/>
      </c>
      <c r="J36" s="68"/>
      <c r="K36" s="68"/>
      <c r="L36" s="68"/>
      <c r="M36" s="69"/>
      <c r="N36" s="70" t="s">
        <v>245</v>
      </c>
    </row>
    <row r="37" customFormat="false" ht="46.5" hidden="false" customHeight="true" outlineLevel="0" collapsed="false">
      <c r="A37" s="62" t="s">
        <v>342</v>
      </c>
      <c r="B37" s="62" t="s">
        <v>245</v>
      </c>
      <c r="C37" s="63" t="s">
        <v>343</v>
      </c>
      <c r="D37" s="63" t="s">
        <v>344</v>
      </c>
      <c r="E37" s="65" t="s">
        <v>248</v>
      </c>
      <c r="F37" s="64"/>
      <c r="G37" s="65"/>
      <c r="H37" s="66" t="str">
        <f aca="false">IF(G37="","",IFERROR(INDEX(Lists!$B$2:$B$6,MATCH(G37,Lists!$A$2:$A$6,0)),""))</f>
        <v/>
      </c>
      <c r="I37" s="67" t="str">
        <f aca="false">IF(E37="Not Applicable","N/A",IF(F37="","",IFERROR(INDEX(Lists!$E$2:$E$5,MATCH(F37,Lists!$D$2:$D$5,0)),"")))</f>
        <v/>
      </c>
      <c r="J37" s="68"/>
      <c r="K37" s="68"/>
      <c r="L37" s="68"/>
      <c r="M37" s="69"/>
      <c r="N37" s="70" t="s">
        <v>245</v>
      </c>
    </row>
    <row r="38" customFormat="false" ht="72.75" hidden="false" customHeight="true" outlineLevel="0" collapsed="false">
      <c r="A38" s="62" t="s">
        <v>345</v>
      </c>
      <c r="B38" s="62" t="s">
        <v>245</v>
      </c>
      <c r="C38" s="63" t="s">
        <v>346</v>
      </c>
      <c r="D38" s="63" t="s">
        <v>347</v>
      </c>
      <c r="E38" s="65" t="s">
        <v>248</v>
      </c>
      <c r="F38" s="64"/>
      <c r="G38" s="65"/>
      <c r="H38" s="66" t="str">
        <f aca="false">IF(G38="","",IFERROR(INDEX(Lists!$B$2:$B$6,MATCH(G38,Lists!$A$2:$A$6,0)),""))</f>
        <v/>
      </c>
      <c r="I38" s="67" t="str">
        <f aca="false">IF(E38="Not Applicable","N/A",IF(F38="","",IFERROR(INDEX(Lists!$E$2:$E$5,MATCH(F38,Lists!$D$2:$D$5,0)),"")))</f>
        <v/>
      </c>
      <c r="J38" s="68"/>
      <c r="K38" s="68"/>
      <c r="L38" s="68"/>
      <c r="M38" s="69"/>
      <c r="N38" s="70" t="s">
        <v>245</v>
      </c>
    </row>
    <row r="39" customFormat="false" ht="60" hidden="false" customHeight="true" outlineLevel="0" collapsed="false">
      <c r="A39" s="62" t="s">
        <v>348</v>
      </c>
      <c r="B39" s="62" t="s">
        <v>245</v>
      </c>
      <c r="C39" s="63" t="s">
        <v>349</v>
      </c>
      <c r="D39" s="63" t="s">
        <v>350</v>
      </c>
      <c r="E39" s="65" t="s">
        <v>248</v>
      </c>
      <c r="F39" s="64"/>
      <c r="G39" s="65"/>
      <c r="H39" s="66" t="str">
        <f aca="false">IF(G39="","",IFERROR(INDEX(Lists!$B$2:$B$6,MATCH(G39,Lists!$A$2:$A$6,0)),""))</f>
        <v/>
      </c>
      <c r="I39" s="67" t="str">
        <f aca="false">IF(E39="Not Applicable","N/A",IF(F39="","",IFERROR(INDEX(Lists!$E$2:$E$5,MATCH(F39,Lists!$D$2:$D$5,0)),"")))</f>
        <v/>
      </c>
      <c r="J39" s="68"/>
      <c r="K39" s="68"/>
      <c r="L39" s="68"/>
      <c r="M39" s="69"/>
      <c r="N39" s="70" t="s">
        <v>245</v>
      </c>
    </row>
    <row r="40" customFormat="false" ht="60" hidden="false" customHeight="true" outlineLevel="0" collapsed="false">
      <c r="A40" s="62" t="s">
        <v>351</v>
      </c>
      <c r="B40" s="62" t="s">
        <v>245</v>
      </c>
      <c r="C40" s="63" t="s">
        <v>352</v>
      </c>
      <c r="D40" s="63" t="s">
        <v>353</v>
      </c>
      <c r="E40" s="65" t="s">
        <v>248</v>
      </c>
      <c r="F40" s="64"/>
      <c r="G40" s="65"/>
      <c r="H40" s="66" t="str">
        <f aca="false">IF(G40="","",IFERROR(INDEX(Lists!$B$2:$B$6,MATCH(G40,Lists!$A$2:$A$6,0)),""))</f>
        <v/>
      </c>
      <c r="I40" s="67" t="str">
        <f aca="false">IF(E40="Not Applicable","N/A",IF(F40="","",IFERROR(INDEX(Lists!$E$2:$E$5,MATCH(F40,Lists!$D$2:$D$5,0)),"")))</f>
        <v/>
      </c>
      <c r="J40" s="68"/>
      <c r="K40" s="68"/>
      <c r="L40" s="68"/>
      <c r="M40" s="69"/>
      <c r="N40" s="70" t="s">
        <v>245</v>
      </c>
    </row>
    <row r="41" customFormat="false" ht="46.5" hidden="false" customHeight="true" outlineLevel="0" collapsed="false">
      <c r="A41" s="62" t="s">
        <v>354</v>
      </c>
      <c r="B41" s="62" t="s">
        <v>245</v>
      </c>
      <c r="C41" s="63" t="s">
        <v>355</v>
      </c>
      <c r="D41" s="63" t="s">
        <v>356</v>
      </c>
      <c r="E41" s="65" t="s">
        <v>248</v>
      </c>
      <c r="F41" s="64"/>
      <c r="G41" s="65"/>
      <c r="H41" s="66" t="str">
        <f aca="false">IF(G41="","",IFERROR(INDEX(Lists!$B$2:$B$6,MATCH(G41,Lists!$A$2:$A$6,0)),""))</f>
        <v/>
      </c>
      <c r="I41" s="67" t="str">
        <f aca="false">IF(E41="Not Applicable","N/A",IF(F41="","",IFERROR(INDEX(Lists!$E$2:$E$5,MATCH(F41,Lists!$D$2:$D$5,0)),"")))</f>
        <v/>
      </c>
      <c r="J41" s="68"/>
      <c r="K41" s="68"/>
      <c r="L41" s="68"/>
      <c r="M41" s="69"/>
      <c r="N41" s="70" t="s">
        <v>245</v>
      </c>
    </row>
    <row r="42" customFormat="false" ht="19.5" hidden="false" customHeight="true" outlineLevel="0" collapsed="false">
      <c r="A42" s="61" t="s">
        <v>357</v>
      </c>
      <c r="B42" s="61"/>
      <c r="C42" s="61"/>
      <c r="D42" s="61"/>
      <c r="E42" s="61"/>
      <c r="F42" s="61"/>
      <c r="G42" s="61"/>
      <c r="H42" s="61"/>
      <c r="I42" s="61"/>
      <c r="J42" s="61"/>
      <c r="K42" s="61"/>
      <c r="L42" s="61"/>
      <c r="M42" s="61"/>
    </row>
    <row r="43" customFormat="false" ht="72.75" hidden="false" customHeight="true" outlineLevel="0" collapsed="false">
      <c r="A43" s="62" t="s">
        <v>358</v>
      </c>
      <c r="B43" s="62" t="s">
        <v>359</v>
      </c>
      <c r="C43" s="63" t="s">
        <v>360</v>
      </c>
      <c r="D43" s="63" t="s">
        <v>361</v>
      </c>
      <c r="E43" s="65" t="s">
        <v>248</v>
      </c>
      <c r="F43" s="64"/>
      <c r="G43" s="65"/>
      <c r="H43" s="66" t="str">
        <f aca="false">IF(G43="","",IFERROR(INDEX(Lists!$B$2:$B$6,MATCH(G43,Lists!$A$2:$A$6,0)),""))</f>
        <v/>
      </c>
      <c r="I43" s="67" t="str">
        <f aca="false">IF(E43="Not Applicable","N/A",IF(F43="","",IFERROR(INDEX(Lists!$E$2:$E$5,MATCH(F43,Lists!$D$2:$D$5,0)),"")))</f>
        <v/>
      </c>
      <c r="J43" s="68"/>
      <c r="K43" s="68"/>
      <c r="L43" s="68"/>
      <c r="M43" s="69"/>
      <c r="N43" s="70" t="s">
        <v>359</v>
      </c>
    </row>
    <row r="44" customFormat="false" ht="46.5" hidden="false" customHeight="true" outlineLevel="0" collapsed="false">
      <c r="A44" s="62" t="s">
        <v>362</v>
      </c>
      <c r="B44" s="62" t="s">
        <v>359</v>
      </c>
      <c r="C44" s="63" t="s">
        <v>363</v>
      </c>
      <c r="D44" s="63" t="s">
        <v>364</v>
      </c>
      <c r="E44" s="65" t="s">
        <v>248</v>
      </c>
      <c r="F44" s="64"/>
      <c r="G44" s="65"/>
      <c r="H44" s="66" t="str">
        <f aca="false">IF(G44="","",IFERROR(INDEX(Lists!$B$2:$B$6,MATCH(G44,Lists!$A$2:$A$6,0)),""))</f>
        <v/>
      </c>
      <c r="I44" s="67" t="str">
        <f aca="false">IF(E44="Not Applicable","N/A",IF(F44="","",IFERROR(INDEX(Lists!$E$2:$E$5,MATCH(F44,Lists!$D$2:$D$5,0)),"")))</f>
        <v/>
      </c>
      <c r="J44" s="68"/>
      <c r="K44" s="68"/>
      <c r="L44" s="68"/>
      <c r="M44" s="69"/>
      <c r="N44" s="70" t="s">
        <v>359</v>
      </c>
    </row>
    <row r="45" customFormat="false" ht="60" hidden="false" customHeight="true" outlineLevel="0" collapsed="false">
      <c r="A45" s="62" t="s">
        <v>365</v>
      </c>
      <c r="B45" s="62" t="s">
        <v>359</v>
      </c>
      <c r="C45" s="63" t="s">
        <v>366</v>
      </c>
      <c r="D45" s="63" t="s">
        <v>367</v>
      </c>
      <c r="E45" s="65" t="s">
        <v>248</v>
      </c>
      <c r="F45" s="64"/>
      <c r="G45" s="65"/>
      <c r="H45" s="66" t="str">
        <f aca="false">IF(G45="","",IFERROR(INDEX(Lists!$B$2:$B$6,MATCH(G45,Lists!$A$2:$A$6,0)),""))</f>
        <v/>
      </c>
      <c r="I45" s="67" t="str">
        <f aca="false">IF(E45="Not Applicable","N/A",IF(F45="","",IFERROR(INDEX(Lists!$E$2:$E$5,MATCH(F45,Lists!$D$2:$D$5,0)),"")))</f>
        <v/>
      </c>
      <c r="J45" s="68"/>
      <c r="K45" s="68"/>
      <c r="L45" s="68"/>
      <c r="M45" s="69"/>
      <c r="N45" s="70" t="s">
        <v>359</v>
      </c>
    </row>
    <row r="46" customFormat="false" ht="60" hidden="false" customHeight="true" outlineLevel="0" collapsed="false">
      <c r="A46" s="62" t="s">
        <v>368</v>
      </c>
      <c r="B46" s="62" t="s">
        <v>359</v>
      </c>
      <c r="C46" s="63" t="s">
        <v>369</v>
      </c>
      <c r="D46" s="63" t="s">
        <v>370</v>
      </c>
      <c r="E46" s="65" t="s">
        <v>248</v>
      </c>
      <c r="F46" s="64"/>
      <c r="G46" s="65"/>
      <c r="H46" s="66" t="str">
        <f aca="false">IF(G46="","",IFERROR(INDEX(Lists!$B$2:$B$6,MATCH(G46,Lists!$A$2:$A$6,0)),""))</f>
        <v/>
      </c>
      <c r="I46" s="67" t="str">
        <f aca="false">IF(E46="Not Applicable","N/A",IF(F46="","",IFERROR(INDEX(Lists!$E$2:$E$5,MATCH(F46,Lists!$D$2:$D$5,0)),"")))</f>
        <v/>
      </c>
      <c r="J46" s="68"/>
      <c r="K46" s="68"/>
      <c r="L46" s="68"/>
      <c r="M46" s="69"/>
      <c r="N46" s="70" t="s">
        <v>359</v>
      </c>
    </row>
    <row r="47" customFormat="false" ht="60" hidden="false" customHeight="true" outlineLevel="0" collapsed="false">
      <c r="A47" s="62" t="s">
        <v>371</v>
      </c>
      <c r="B47" s="62" t="s">
        <v>359</v>
      </c>
      <c r="C47" s="63" t="s">
        <v>372</v>
      </c>
      <c r="D47" s="63" t="s">
        <v>373</v>
      </c>
      <c r="E47" s="65" t="s">
        <v>248</v>
      </c>
      <c r="F47" s="64"/>
      <c r="G47" s="65"/>
      <c r="H47" s="66" t="str">
        <f aca="false">IF(G47="","",IFERROR(INDEX(Lists!$B$2:$B$6,MATCH(G47,Lists!$A$2:$A$6,0)),""))</f>
        <v/>
      </c>
      <c r="I47" s="67" t="str">
        <f aca="false">IF(E47="Not Applicable","N/A",IF(F47="","",IFERROR(INDEX(Lists!$E$2:$E$5,MATCH(F47,Lists!$D$2:$D$5,0)),"")))</f>
        <v/>
      </c>
      <c r="J47" s="68"/>
      <c r="K47" s="68"/>
      <c r="L47" s="68"/>
      <c r="M47" s="69"/>
      <c r="N47" s="70" t="s">
        <v>359</v>
      </c>
    </row>
    <row r="48" customFormat="false" ht="60" hidden="false" customHeight="true" outlineLevel="0" collapsed="false">
      <c r="A48" s="62" t="s">
        <v>374</v>
      </c>
      <c r="B48" s="62" t="s">
        <v>359</v>
      </c>
      <c r="C48" s="63" t="s">
        <v>375</v>
      </c>
      <c r="D48" s="63" t="s">
        <v>376</v>
      </c>
      <c r="E48" s="65" t="s">
        <v>248</v>
      </c>
      <c r="F48" s="64"/>
      <c r="G48" s="65"/>
      <c r="H48" s="66" t="str">
        <f aca="false">IF(G48="","",IFERROR(INDEX(Lists!$B$2:$B$6,MATCH(G48,Lists!$A$2:$A$6,0)),""))</f>
        <v/>
      </c>
      <c r="I48" s="67" t="str">
        <f aca="false">IF(E48="Not Applicable","N/A",IF(F48="","",IFERROR(INDEX(Lists!$E$2:$E$5,MATCH(F48,Lists!$D$2:$D$5,0)),"")))</f>
        <v/>
      </c>
      <c r="J48" s="68"/>
      <c r="K48" s="68"/>
      <c r="L48" s="68"/>
      <c r="M48" s="69"/>
      <c r="N48" s="70" t="s">
        <v>359</v>
      </c>
    </row>
    <row r="49" customFormat="false" ht="60" hidden="false" customHeight="true" outlineLevel="0" collapsed="false">
      <c r="A49" s="62" t="s">
        <v>377</v>
      </c>
      <c r="B49" s="62" t="s">
        <v>359</v>
      </c>
      <c r="C49" s="63" t="s">
        <v>378</v>
      </c>
      <c r="D49" s="63" t="s">
        <v>379</v>
      </c>
      <c r="E49" s="65" t="s">
        <v>248</v>
      </c>
      <c r="F49" s="64"/>
      <c r="G49" s="65"/>
      <c r="H49" s="66" t="str">
        <f aca="false">IF(G49="","",IFERROR(INDEX(Lists!$B$2:$B$6,MATCH(G49,Lists!$A$2:$A$6,0)),""))</f>
        <v/>
      </c>
      <c r="I49" s="67" t="str">
        <f aca="false">IF(E49="Not Applicable","N/A",IF(F49="","",IFERROR(INDEX(Lists!$E$2:$E$5,MATCH(F49,Lists!$D$2:$D$5,0)),"")))</f>
        <v/>
      </c>
      <c r="J49" s="68"/>
      <c r="K49" s="68"/>
      <c r="L49" s="68"/>
      <c r="M49" s="69"/>
      <c r="N49" s="70" t="s">
        <v>359</v>
      </c>
    </row>
    <row r="50" customFormat="false" ht="60" hidden="false" customHeight="true" outlineLevel="0" collapsed="false">
      <c r="A50" s="62" t="s">
        <v>380</v>
      </c>
      <c r="B50" s="62" t="s">
        <v>359</v>
      </c>
      <c r="C50" s="63" t="s">
        <v>381</v>
      </c>
      <c r="D50" s="63" t="s">
        <v>382</v>
      </c>
      <c r="E50" s="65" t="s">
        <v>248</v>
      </c>
      <c r="F50" s="64"/>
      <c r="G50" s="65"/>
      <c r="H50" s="66" t="str">
        <f aca="false">IF(G50="","",IFERROR(INDEX(Lists!$B$2:$B$6,MATCH(G50,Lists!$A$2:$A$6,0)),""))</f>
        <v/>
      </c>
      <c r="I50" s="67" t="str">
        <f aca="false">IF(E50="Not Applicable","N/A",IF(F50="","",IFERROR(INDEX(Lists!$E$2:$E$5,MATCH(F50,Lists!$D$2:$D$5,0)),"")))</f>
        <v/>
      </c>
      <c r="J50" s="68"/>
      <c r="K50" s="68"/>
      <c r="L50" s="68"/>
      <c r="M50" s="69"/>
      <c r="N50" s="70" t="s">
        <v>359</v>
      </c>
    </row>
    <row r="51" customFormat="false" ht="19.5" hidden="false" customHeight="true" outlineLevel="0" collapsed="false">
      <c r="A51" s="61" t="s">
        <v>383</v>
      </c>
      <c r="B51" s="61"/>
      <c r="C51" s="61"/>
      <c r="D51" s="61"/>
      <c r="E51" s="61"/>
      <c r="F51" s="61"/>
      <c r="G51" s="61"/>
      <c r="H51" s="61"/>
      <c r="I51" s="61"/>
      <c r="J51" s="61"/>
      <c r="K51" s="61"/>
      <c r="L51" s="61"/>
      <c r="M51" s="61"/>
    </row>
    <row r="52" customFormat="false" ht="46.5" hidden="false" customHeight="true" outlineLevel="0" collapsed="false">
      <c r="A52" s="62" t="s">
        <v>384</v>
      </c>
      <c r="B52" s="62" t="s">
        <v>385</v>
      </c>
      <c r="C52" s="63" t="s">
        <v>386</v>
      </c>
      <c r="D52" s="63" t="s">
        <v>387</v>
      </c>
      <c r="E52" s="65" t="s">
        <v>248</v>
      </c>
      <c r="F52" s="64"/>
      <c r="G52" s="65"/>
      <c r="H52" s="66" t="str">
        <f aca="false">IF(G52="","",IFERROR(INDEX(Lists!$B$2:$B$6,MATCH(G52,Lists!$A$2:$A$6,0)),""))</f>
        <v/>
      </c>
      <c r="I52" s="67" t="str">
        <f aca="false">IF(E52="Not Applicable","N/A",IF(F52="","",IFERROR(INDEX(Lists!$E$2:$E$5,MATCH(F52,Lists!$D$2:$D$5,0)),"")))</f>
        <v/>
      </c>
      <c r="J52" s="68"/>
      <c r="K52" s="68"/>
      <c r="L52" s="68"/>
      <c r="M52" s="69"/>
      <c r="N52" s="70" t="s">
        <v>385</v>
      </c>
    </row>
    <row r="53" customFormat="false" ht="33.75" hidden="false" customHeight="true" outlineLevel="0" collapsed="false">
      <c r="A53" s="62" t="s">
        <v>388</v>
      </c>
      <c r="B53" s="62" t="s">
        <v>385</v>
      </c>
      <c r="C53" s="63" t="s">
        <v>389</v>
      </c>
      <c r="D53" s="63" t="s">
        <v>390</v>
      </c>
      <c r="E53" s="65" t="s">
        <v>248</v>
      </c>
      <c r="F53" s="64"/>
      <c r="G53" s="65"/>
      <c r="H53" s="66" t="str">
        <f aca="false">IF(G53="","",IFERROR(INDEX(Lists!$B$2:$B$6,MATCH(G53,Lists!$A$2:$A$6,0)),""))</f>
        <v/>
      </c>
      <c r="I53" s="67" t="str">
        <f aca="false">IF(E53="Not Applicable","N/A",IF(F53="","",IFERROR(INDEX(Lists!$E$2:$E$5,MATCH(F53,Lists!$D$2:$D$5,0)),"")))</f>
        <v/>
      </c>
      <c r="J53" s="68"/>
      <c r="K53" s="68"/>
      <c r="L53" s="68"/>
      <c r="M53" s="69"/>
      <c r="N53" s="70" t="s">
        <v>385</v>
      </c>
    </row>
    <row r="54" customFormat="false" ht="33.75" hidden="false" customHeight="true" outlineLevel="0" collapsed="false">
      <c r="A54" s="62" t="s">
        <v>391</v>
      </c>
      <c r="B54" s="62" t="s">
        <v>385</v>
      </c>
      <c r="C54" s="63" t="s">
        <v>392</v>
      </c>
      <c r="D54" s="63" t="s">
        <v>393</v>
      </c>
      <c r="E54" s="65" t="s">
        <v>248</v>
      </c>
      <c r="F54" s="64"/>
      <c r="G54" s="65"/>
      <c r="H54" s="66" t="str">
        <f aca="false">IF(G54="","",IFERROR(INDEX(Lists!$B$2:$B$6,MATCH(G54,Lists!$A$2:$A$6,0)),""))</f>
        <v/>
      </c>
      <c r="I54" s="67" t="str">
        <f aca="false">IF(E54="Not Applicable","N/A",IF(F54="","",IFERROR(INDEX(Lists!$E$2:$E$5,MATCH(F54,Lists!$D$2:$D$5,0)),"")))</f>
        <v/>
      </c>
      <c r="J54" s="68"/>
      <c r="K54" s="68"/>
      <c r="L54" s="68"/>
      <c r="M54" s="69"/>
      <c r="N54" s="70" t="s">
        <v>385</v>
      </c>
    </row>
    <row r="55" customFormat="false" ht="33.75" hidden="false" customHeight="true" outlineLevel="0" collapsed="false">
      <c r="A55" s="62" t="s">
        <v>394</v>
      </c>
      <c r="B55" s="62" t="s">
        <v>385</v>
      </c>
      <c r="C55" s="63" t="s">
        <v>395</v>
      </c>
      <c r="D55" s="63" t="s">
        <v>396</v>
      </c>
      <c r="E55" s="65" t="s">
        <v>248</v>
      </c>
      <c r="F55" s="64"/>
      <c r="G55" s="65"/>
      <c r="H55" s="66" t="str">
        <f aca="false">IF(G55="","",IFERROR(INDEX(Lists!$B$2:$B$6,MATCH(G55,Lists!$A$2:$A$6,0)),""))</f>
        <v/>
      </c>
      <c r="I55" s="67" t="str">
        <f aca="false">IF(E55="Not Applicable","N/A",IF(F55="","",IFERROR(INDEX(Lists!$E$2:$E$5,MATCH(F55,Lists!$D$2:$D$5,0)),"")))</f>
        <v/>
      </c>
      <c r="J55" s="68"/>
      <c r="K55" s="68"/>
      <c r="L55" s="68"/>
      <c r="M55" s="69"/>
      <c r="N55" s="70" t="s">
        <v>385</v>
      </c>
    </row>
    <row r="56" customFormat="false" ht="60" hidden="false" customHeight="true" outlineLevel="0" collapsed="false">
      <c r="A56" s="62" t="s">
        <v>397</v>
      </c>
      <c r="B56" s="62" t="s">
        <v>385</v>
      </c>
      <c r="C56" s="63" t="s">
        <v>398</v>
      </c>
      <c r="D56" s="63" t="s">
        <v>399</v>
      </c>
      <c r="E56" s="65" t="s">
        <v>248</v>
      </c>
      <c r="F56" s="64"/>
      <c r="G56" s="65"/>
      <c r="H56" s="66" t="str">
        <f aca="false">IF(G56="","",IFERROR(INDEX(Lists!$B$2:$B$6,MATCH(G56,Lists!$A$2:$A$6,0)),""))</f>
        <v/>
      </c>
      <c r="I56" s="67" t="str">
        <f aca="false">IF(E56="Not Applicable","N/A",IF(F56="","",IFERROR(INDEX(Lists!$E$2:$E$5,MATCH(F56,Lists!$D$2:$D$5,0)),"")))</f>
        <v/>
      </c>
      <c r="J56" s="68"/>
      <c r="K56" s="68"/>
      <c r="L56" s="68"/>
      <c r="M56" s="69"/>
      <c r="N56" s="70" t="s">
        <v>385</v>
      </c>
    </row>
    <row r="57" customFormat="false" ht="33.75" hidden="false" customHeight="true" outlineLevel="0" collapsed="false">
      <c r="A57" s="62" t="s">
        <v>400</v>
      </c>
      <c r="B57" s="62" t="s">
        <v>385</v>
      </c>
      <c r="C57" s="63" t="s">
        <v>401</v>
      </c>
      <c r="D57" s="63" t="s">
        <v>402</v>
      </c>
      <c r="E57" s="65" t="s">
        <v>248</v>
      </c>
      <c r="F57" s="64"/>
      <c r="G57" s="65"/>
      <c r="H57" s="66" t="str">
        <f aca="false">IF(G57="","",IFERROR(INDEX(Lists!$B$2:$B$6,MATCH(G57,Lists!$A$2:$A$6,0)),""))</f>
        <v/>
      </c>
      <c r="I57" s="67" t="str">
        <f aca="false">IF(E57="Not Applicable","N/A",IF(F57="","",IFERROR(INDEX(Lists!$E$2:$E$5,MATCH(F57,Lists!$D$2:$D$5,0)),"")))</f>
        <v/>
      </c>
      <c r="J57" s="68"/>
      <c r="K57" s="68"/>
      <c r="L57" s="68"/>
      <c r="M57" s="69"/>
      <c r="N57" s="70" t="s">
        <v>385</v>
      </c>
    </row>
    <row r="58" customFormat="false" ht="60" hidden="false" customHeight="true" outlineLevel="0" collapsed="false">
      <c r="A58" s="62" t="s">
        <v>403</v>
      </c>
      <c r="B58" s="62" t="s">
        <v>385</v>
      </c>
      <c r="C58" s="63" t="s">
        <v>404</v>
      </c>
      <c r="D58" s="63" t="s">
        <v>405</v>
      </c>
      <c r="E58" s="65" t="s">
        <v>248</v>
      </c>
      <c r="F58" s="64"/>
      <c r="G58" s="65"/>
      <c r="H58" s="66" t="str">
        <f aca="false">IF(G58="","",IFERROR(INDEX(Lists!$B$2:$B$6,MATCH(G58,Lists!$A$2:$A$6,0)),""))</f>
        <v/>
      </c>
      <c r="I58" s="67" t="str">
        <f aca="false">IF(E58="Not Applicable","N/A",IF(F58="","",IFERROR(INDEX(Lists!$E$2:$E$5,MATCH(F58,Lists!$D$2:$D$5,0)),"")))</f>
        <v/>
      </c>
      <c r="J58" s="68"/>
      <c r="K58" s="68"/>
      <c r="L58" s="68"/>
      <c r="M58" s="69"/>
      <c r="N58" s="70" t="s">
        <v>385</v>
      </c>
    </row>
    <row r="59" customFormat="false" ht="33.75" hidden="false" customHeight="true" outlineLevel="0" collapsed="false">
      <c r="A59" s="62" t="s">
        <v>406</v>
      </c>
      <c r="B59" s="62" t="s">
        <v>385</v>
      </c>
      <c r="C59" s="63" t="s">
        <v>407</v>
      </c>
      <c r="D59" s="63" t="s">
        <v>408</v>
      </c>
      <c r="E59" s="65" t="s">
        <v>248</v>
      </c>
      <c r="F59" s="64"/>
      <c r="G59" s="65"/>
      <c r="H59" s="66" t="str">
        <f aca="false">IF(G59="","",IFERROR(INDEX(Lists!$B$2:$B$6,MATCH(G59,Lists!$A$2:$A$6,0)),""))</f>
        <v/>
      </c>
      <c r="I59" s="67" t="str">
        <f aca="false">IF(E59="Not Applicable","N/A",IF(F59="","",IFERROR(INDEX(Lists!$E$2:$E$5,MATCH(F59,Lists!$D$2:$D$5,0)),"")))</f>
        <v/>
      </c>
      <c r="J59" s="68"/>
      <c r="K59" s="68"/>
      <c r="L59" s="68"/>
      <c r="M59" s="69"/>
      <c r="N59" s="70" t="s">
        <v>385</v>
      </c>
    </row>
    <row r="60" customFormat="false" ht="33.75" hidden="false" customHeight="true" outlineLevel="0" collapsed="false">
      <c r="A60" s="62" t="s">
        <v>409</v>
      </c>
      <c r="B60" s="62" t="s">
        <v>385</v>
      </c>
      <c r="C60" s="63" t="s">
        <v>410</v>
      </c>
      <c r="D60" s="63" t="s">
        <v>411</v>
      </c>
      <c r="E60" s="65" t="s">
        <v>248</v>
      </c>
      <c r="F60" s="64"/>
      <c r="G60" s="65"/>
      <c r="H60" s="66" t="str">
        <f aca="false">IF(G60="","",IFERROR(INDEX(Lists!$B$2:$B$6,MATCH(G60,Lists!$A$2:$A$6,0)),""))</f>
        <v/>
      </c>
      <c r="I60" s="67" t="str">
        <f aca="false">IF(E60="Not Applicable","N/A",IF(F60="","",IFERROR(INDEX(Lists!$E$2:$E$5,MATCH(F60,Lists!$D$2:$D$5,0)),"")))</f>
        <v/>
      </c>
      <c r="J60" s="68"/>
      <c r="K60" s="68"/>
      <c r="L60" s="68"/>
      <c r="M60" s="69"/>
      <c r="N60" s="70" t="s">
        <v>385</v>
      </c>
    </row>
    <row r="61" customFormat="false" ht="60" hidden="false" customHeight="true" outlineLevel="0" collapsed="false">
      <c r="A61" s="62" t="s">
        <v>412</v>
      </c>
      <c r="B61" s="62" t="s">
        <v>385</v>
      </c>
      <c r="C61" s="63" t="s">
        <v>413</v>
      </c>
      <c r="D61" s="63" t="s">
        <v>414</v>
      </c>
      <c r="E61" s="65" t="s">
        <v>248</v>
      </c>
      <c r="F61" s="64"/>
      <c r="G61" s="65"/>
      <c r="H61" s="66" t="str">
        <f aca="false">IF(G61="","",IFERROR(INDEX(Lists!$B$2:$B$6,MATCH(G61,Lists!$A$2:$A$6,0)),""))</f>
        <v/>
      </c>
      <c r="I61" s="67" t="str">
        <f aca="false">IF(E61="Not Applicable","N/A",IF(F61="","",IFERROR(INDEX(Lists!$E$2:$E$5,MATCH(F61,Lists!$D$2:$D$5,0)),"")))</f>
        <v/>
      </c>
      <c r="J61" s="68"/>
      <c r="K61" s="68"/>
      <c r="L61" s="68"/>
      <c r="M61" s="69"/>
      <c r="N61" s="70" t="s">
        <v>385</v>
      </c>
    </row>
    <row r="62" customFormat="false" ht="60" hidden="false" customHeight="true" outlineLevel="0" collapsed="false">
      <c r="A62" s="62" t="s">
        <v>415</v>
      </c>
      <c r="B62" s="62" t="s">
        <v>385</v>
      </c>
      <c r="C62" s="63" t="s">
        <v>416</v>
      </c>
      <c r="D62" s="63" t="s">
        <v>417</v>
      </c>
      <c r="E62" s="65" t="s">
        <v>248</v>
      </c>
      <c r="F62" s="64"/>
      <c r="G62" s="65"/>
      <c r="H62" s="66" t="str">
        <f aca="false">IF(G62="","",IFERROR(INDEX(Lists!$B$2:$B$6,MATCH(G62,Lists!$A$2:$A$6,0)),""))</f>
        <v/>
      </c>
      <c r="I62" s="67" t="str">
        <f aca="false">IF(E62="Not Applicable","N/A",IF(F62="","",IFERROR(INDEX(Lists!$E$2:$E$5,MATCH(F62,Lists!$D$2:$D$5,0)),"")))</f>
        <v/>
      </c>
      <c r="J62" s="68"/>
      <c r="K62" s="68"/>
      <c r="L62" s="68"/>
      <c r="M62" s="69"/>
      <c r="N62" s="70" t="s">
        <v>385</v>
      </c>
    </row>
    <row r="63" customFormat="false" ht="46.5" hidden="false" customHeight="true" outlineLevel="0" collapsed="false">
      <c r="A63" s="62" t="s">
        <v>418</v>
      </c>
      <c r="B63" s="62" t="s">
        <v>385</v>
      </c>
      <c r="C63" s="63" t="s">
        <v>419</v>
      </c>
      <c r="D63" s="63" t="s">
        <v>420</v>
      </c>
      <c r="E63" s="65" t="s">
        <v>248</v>
      </c>
      <c r="F63" s="64"/>
      <c r="G63" s="65"/>
      <c r="H63" s="66" t="str">
        <f aca="false">IF(G63="","",IFERROR(INDEX(Lists!$B$2:$B$6,MATCH(G63,Lists!$A$2:$A$6,0)),""))</f>
        <v/>
      </c>
      <c r="I63" s="67" t="str">
        <f aca="false">IF(E63="Not Applicable","N/A",IF(F63="","",IFERROR(INDEX(Lists!$E$2:$E$5,MATCH(F63,Lists!$D$2:$D$5,0)),"")))</f>
        <v/>
      </c>
      <c r="J63" s="68"/>
      <c r="K63" s="68"/>
      <c r="L63" s="68"/>
      <c r="M63" s="69"/>
      <c r="N63" s="70" t="s">
        <v>385</v>
      </c>
    </row>
    <row r="64" customFormat="false" ht="46.5" hidden="false" customHeight="true" outlineLevel="0" collapsed="false">
      <c r="A64" s="62" t="s">
        <v>421</v>
      </c>
      <c r="B64" s="62" t="s">
        <v>385</v>
      </c>
      <c r="C64" s="63" t="s">
        <v>422</v>
      </c>
      <c r="D64" s="63" t="s">
        <v>423</v>
      </c>
      <c r="E64" s="65" t="s">
        <v>248</v>
      </c>
      <c r="F64" s="64"/>
      <c r="G64" s="65"/>
      <c r="H64" s="66" t="str">
        <f aca="false">IF(G64="","",IFERROR(INDEX(Lists!$B$2:$B$6,MATCH(G64,Lists!$A$2:$A$6,0)),""))</f>
        <v/>
      </c>
      <c r="I64" s="67" t="str">
        <f aca="false">IF(E64="Not Applicable","N/A",IF(F64="","",IFERROR(INDEX(Lists!$E$2:$E$5,MATCH(F64,Lists!$D$2:$D$5,0)),"")))</f>
        <v/>
      </c>
      <c r="J64" s="68"/>
      <c r="K64" s="68"/>
      <c r="L64" s="68"/>
      <c r="M64" s="69"/>
      <c r="N64" s="70" t="s">
        <v>385</v>
      </c>
    </row>
    <row r="65" customFormat="false" ht="60" hidden="false" customHeight="true" outlineLevel="0" collapsed="false">
      <c r="A65" s="62" t="s">
        <v>424</v>
      </c>
      <c r="B65" s="62" t="s">
        <v>385</v>
      </c>
      <c r="C65" s="63" t="s">
        <v>425</v>
      </c>
      <c r="D65" s="63" t="s">
        <v>426</v>
      </c>
      <c r="E65" s="65" t="s">
        <v>248</v>
      </c>
      <c r="F65" s="64"/>
      <c r="G65" s="65"/>
      <c r="H65" s="66" t="str">
        <f aca="false">IF(G65="","",IFERROR(INDEX(Lists!$B$2:$B$6,MATCH(G65,Lists!$A$2:$A$6,0)),""))</f>
        <v/>
      </c>
      <c r="I65" s="67" t="str">
        <f aca="false">IF(E65="Not Applicable","N/A",IF(F65="","",IFERROR(INDEX(Lists!$E$2:$E$5,MATCH(F65,Lists!$D$2:$D$5,0)),"")))</f>
        <v/>
      </c>
      <c r="J65" s="68"/>
      <c r="K65" s="68"/>
      <c r="L65" s="68"/>
      <c r="M65" s="69"/>
      <c r="N65" s="70" t="s">
        <v>385</v>
      </c>
    </row>
    <row r="66" customFormat="false" ht="19.5" hidden="false" customHeight="true" outlineLevel="0" collapsed="false">
      <c r="A66" s="61" t="s">
        <v>427</v>
      </c>
      <c r="B66" s="61"/>
      <c r="C66" s="61"/>
      <c r="D66" s="61"/>
      <c r="E66" s="61"/>
      <c r="F66" s="61"/>
      <c r="G66" s="61"/>
      <c r="H66" s="61"/>
      <c r="I66" s="61"/>
      <c r="J66" s="61"/>
      <c r="K66" s="61"/>
      <c r="L66" s="61"/>
      <c r="M66" s="61"/>
    </row>
    <row r="67" customFormat="false" ht="46.5" hidden="false" customHeight="true" outlineLevel="0" collapsed="false">
      <c r="A67" s="62" t="s">
        <v>428</v>
      </c>
      <c r="B67" s="62" t="s">
        <v>429</v>
      </c>
      <c r="C67" s="63" t="s">
        <v>430</v>
      </c>
      <c r="D67" s="63" t="s">
        <v>431</v>
      </c>
      <c r="E67" s="65" t="s">
        <v>248</v>
      </c>
      <c r="F67" s="64"/>
      <c r="G67" s="65"/>
      <c r="H67" s="66" t="str">
        <f aca="false">IF(G67="","",IFERROR(INDEX(Lists!$B$2:$B$6,MATCH(G67,Lists!$A$2:$A$6,0)),""))</f>
        <v/>
      </c>
      <c r="I67" s="67" t="str">
        <f aca="false">IF(E67="Not Applicable","N/A",IF(F67="","",IFERROR(INDEX(Lists!$E$2:$E$5,MATCH(F67,Lists!$D$2:$D$5,0)),"")))</f>
        <v/>
      </c>
      <c r="J67" s="68"/>
      <c r="K67" s="68"/>
      <c r="L67" s="68"/>
      <c r="M67" s="69"/>
      <c r="N67" s="70" t="s">
        <v>429</v>
      </c>
    </row>
    <row r="68" customFormat="false" ht="33.75" hidden="false" customHeight="true" outlineLevel="0" collapsed="false">
      <c r="A68" s="62" t="s">
        <v>432</v>
      </c>
      <c r="B68" s="62" t="s">
        <v>429</v>
      </c>
      <c r="C68" s="63" t="s">
        <v>433</v>
      </c>
      <c r="D68" s="63" t="s">
        <v>434</v>
      </c>
      <c r="E68" s="65" t="s">
        <v>248</v>
      </c>
      <c r="F68" s="64"/>
      <c r="G68" s="65"/>
      <c r="H68" s="66" t="str">
        <f aca="false">IF(G68="","",IFERROR(INDEX(Lists!$B$2:$B$6,MATCH(G68,Lists!$A$2:$A$6,0)),""))</f>
        <v/>
      </c>
      <c r="I68" s="67" t="str">
        <f aca="false">IF(E68="Not Applicable","N/A",IF(F68="","",IFERROR(INDEX(Lists!$E$2:$E$5,MATCH(F68,Lists!$D$2:$D$5,0)),"")))</f>
        <v/>
      </c>
      <c r="J68" s="68"/>
      <c r="K68" s="68"/>
      <c r="L68" s="68"/>
      <c r="M68" s="69"/>
      <c r="N68" s="70" t="s">
        <v>429</v>
      </c>
    </row>
    <row r="69" customFormat="false" ht="46.5" hidden="false" customHeight="true" outlineLevel="0" collapsed="false">
      <c r="A69" s="62" t="s">
        <v>435</v>
      </c>
      <c r="B69" s="62" t="s">
        <v>429</v>
      </c>
      <c r="C69" s="63" t="s">
        <v>436</v>
      </c>
      <c r="D69" s="63" t="s">
        <v>437</v>
      </c>
      <c r="E69" s="65" t="s">
        <v>248</v>
      </c>
      <c r="F69" s="64"/>
      <c r="G69" s="65"/>
      <c r="H69" s="66" t="str">
        <f aca="false">IF(G69="","",IFERROR(INDEX(Lists!$B$2:$B$6,MATCH(G69,Lists!$A$2:$A$6,0)),""))</f>
        <v/>
      </c>
      <c r="I69" s="67" t="str">
        <f aca="false">IF(E69="Not Applicable","N/A",IF(F69="","",IFERROR(INDEX(Lists!$E$2:$E$5,MATCH(F69,Lists!$D$2:$D$5,0)),"")))</f>
        <v/>
      </c>
      <c r="J69" s="68"/>
      <c r="K69" s="68"/>
      <c r="L69" s="68"/>
      <c r="M69" s="69"/>
      <c r="N69" s="70" t="s">
        <v>429</v>
      </c>
    </row>
    <row r="70" customFormat="false" ht="46.5" hidden="false" customHeight="true" outlineLevel="0" collapsed="false">
      <c r="A70" s="62" t="s">
        <v>438</v>
      </c>
      <c r="B70" s="62" t="s">
        <v>429</v>
      </c>
      <c r="C70" s="63" t="s">
        <v>439</v>
      </c>
      <c r="D70" s="63" t="s">
        <v>440</v>
      </c>
      <c r="E70" s="65" t="s">
        <v>248</v>
      </c>
      <c r="F70" s="64"/>
      <c r="G70" s="65"/>
      <c r="H70" s="66" t="str">
        <f aca="false">IF(G70="","",IFERROR(INDEX(Lists!$B$2:$B$6,MATCH(G70,Lists!$A$2:$A$6,0)),""))</f>
        <v/>
      </c>
      <c r="I70" s="67" t="str">
        <f aca="false">IF(E70="Not Applicable","N/A",IF(F70="","",IFERROR(INDEX(Lists!$E$2:$E$5,MATCH(F70,Lists!$D$2:$D$5,0)),"")))</f>
        <v/>
      </c>
      <c r="J70" s="68"/>
      <c r="K70" s="68"/>
      <c r="L70" s="68"/>
      <c r="M70" s="69"/>
      <c r="N70" s="70" t="s">
        <v>429</v>
      </c>
    </row>
    <row r="71" customFormat="false" ht="60" hidden="false" customHeight="true" outlineLevel="0" collapsed="false">
      <c r="A71" s="62" t="s">
        <v>441</v>
      </c>
      <c r="B71" s="62" t="s">
        <v>429</v>
      </c>
      <c r="C71" s="63" t="s">
        <v>442</v>
      </c>
      <c r="D71" s="63" t="s">
        <v>443</v>
      </c>
      <c r="E71" s="65" t="s">
        <v>248</v>
      </c>
      <c r="F71" s="64"/>
      <c r="G71" s="65"/>
      <c r="H71" s="66" t="str">
        <f aca="false">IF(G71="","",IFERROR(INDEX(Lists!$B$2:$B$6,MATCH(G71,Lists!$A$2:$A$6,0)),""))</f>
        <v/>
      </c>
      <c r="I71" s="67" t="str">
        <f aca="false">IF(E71="Not Applicable","N/A",IF(F71="","",IFERROR(INDEX(Lists!$E$2:$E$5,MATCH(F71,Lists!$D$2:$D$5,0)),"")))</f>
        <v/>
      </c>
      <c r="J71" s="68"/>
      <c r="K71" s="68"/>
      <c r="L71" s="68"/>
      <c r="M71" s="69"/>
      <c r="N71" s="70" t="s">
        <v>429</v>
      </c>
    </row>
    <row r="72" customFormat="false" ht="46.5" hidden="false" customHeight="true" outlineLevel="0" collapsed="false">
      <c r="A72" s="62" t="s">
        <v>444</v>
      </c>
      <c r="B72" s="62" t="s">
        <v>429</v>
      </c>
      <c r="C72" s="63" t="s">
        <v>445</v>
      </c>
      <c r="D72" s="63" t="s">
        <v>446</v>
      </c>
      <c r="E72" s="65" t="s">
        <v>248</v>
      </c>
      <c r="F72" s="64"/>
      <c r="G72" s="65"/>
      <c r="H72" s="66" t="str">
        <f aca="false">IF(G72="","",IFERROR(INDEX(Lists!$B$2:$B$6,MATCH(G72,Lists!$A$2:$A$6,0)),""))</f>
        <v/>
      </c>
      <c r="I72" s="67" t="str">
        <f aca="false">IF(E72="Not Applicable","N/A",IF(F72="","",IFERROR(INDEX(Lists!$E$2:$E$5,MATCH(F72,Lists!$D$2:$D$5,0)),"")))</f>
        <v/>
      </c>
      <c r="J72" s="68"/>
      <c r="K72" s="68"/>
      <c r="L72" s="68"/>
      <c r="M72" s="69"/>
      <c r="N72" s="70" t="s">
        <v>429</v>
      </c>
    </row>
    <row r="73" customFormat="false" ht="33.75" hidden="false" customHeight="true" outlineLevel="0" collapsed="false">
      <c r="A73" s="62" t="s">
        <v>447</v>
      </c>
      <c r="B73" s="62" t="s">
        <v>429</v>
      </c>
      <c r="C73" s="63" t="s">
        <v>448</v>
      </c>
      <c r="D73" s="63" t="s">
        <v>449</v>
      </c>
      <c r="E73" s="65" t="s">
        <v>248</v>
      </c>
      <c r="F73" s="64"/>
      <c r="G73" s="65"/>
      <c r="H73" s="66" t="str">
        <f aca="false">IF(G73="","",IFERROR(INDEX(Lists!$B$2:$B$6,MATCH(G73,Lists!$A$2:$A$6,0)),""))</f>
        <v/>
      </c>
      <c r="I73" s="67" t="str">
        <f aca="false">IF(E73="Not Applicable","N/A",IF(F73="","",IFERROR(INDEX(Lists!$E$2:$E$5,MATCH(F73,Lists!$D$2:$D$5,0)),"")))</f>
        <v/>
      </c>
      <c r="J73" s="68"/>
      <c r="K73" s="68"/>
      <c r="L73" s="68"/>
      <c r="M73" s="69"/>
      <c r="N73" s="70" t="s">
        <v>429</v>
      </c>
    </row>
    <row r="74" customFormat="false" ht="60" hidden="false" customHeight="true" outlineLevel="0" collapsed="false">
      <c r="A74" s="62" t="s">
        <v>450</v>
      </c>
      <c r="B74" s="62" t="s">
        <v>429</v>
      </c>
      <c r="C74" s="63" t="s">
        <v>451</v>
      </c>
      <c r="D74" s="63" t="s">
        <v>452</v>
      </c>
      <c r="E74" s="65" t="s">
        <v>248</v>
      </c>
      <c r="F74" s="64"/>
      <c r="G74" s="65"/>
      <c r="H74" s="66" t="str">
        <f aca="false">IF(G74="","",IFERROR(INDEX(Lists!$B$2:$B$6,MATCH(G74,Lists!$A$2:$A$6,0)),""))</f>
        <v/>
      </c>
      <c r="I74" s="67" t="str">
        <f aca="false">IF(E74="Not Applicable","N/A",IF(F74="","",IFERROR(INDEX(Lists!$E$2:$E$5,MATCH(F74,Lists!$D$2:$D$5,0)),"")))</f>
        <v/>
      </c>
      <c r="J74" s="68"/>
      <c r="K74" s="68"/>
      <c r="L74" s="68"/>
      <c r="M74" s="69"/>
      <c r="N74" s="70" t="s">
        <v>429</v>
      </c>
    </row>
    <row r="75" customFormat="false" ht="60" hidden="false" customHeight="true" outlineLevel="0" collapsed="false">
      <c r="A75" s="62" t="s">
        <v>453</v>
      </c>
      <c r="B75" s="62" t="s">
        <v>429</v>
      </c>
      <c r="C75" s="63" t="s">
        <v>454</v>
      </c>
      <c r="D75" s="63" t="s">
        <v>455</v>
      </c>
      <c r="E75" s="65" t="s">
        <v>248</v>
      </c>
      <c r="F75" s="64"/>
      <c r="G75" s="65"/>
      <c r="H75" s="66" t="str">
        <f aca="false">IF(G75="","",IFERROR(INDEX(Lists!$B$2:$B$6,MATCH(G75,Lists!$A$2:$A$6,0)),""))</f>
        <v/>
      </c>
      <c r="I75" s="67" t="str">
        <f aca="false">IF(E75="Not Applicable","N/A",IF(F75="","",IFERROR(INDEX(Lists!$E$2:$E$5,MATCH(F75,Lists!$D$2:$D$5,0)),"")))</f>
        <v/>
      </c>
      <c r="J75" s="68"/>
      <c r="K75" s="68"/>
      <c r="L75" s="68"/>
      <c r="M75" s="69"/>
      <c r="N75" s="70" t="s">
        <v>429</v>
      </c>
    </row>
    <row r="76" customFormat="false" ht="46.5" hidden="false" customHeight="true" outlineLevel="0" collapsed="false">
      <c r="A76" s="62" t="s">
        <v>456</v>
      </c>
      <c r="B76" s="62" t="s">
        <v>429</v>
      </c>
      <c r="C76" s="63" t="s">
        <v>457</v>
      </c>
      <c r="D76" s="63" t="s">
        <v>458</v>
      </c>
      <c r="E76" s="65" t="s">
        <v>248</v>
      </c>
      <c r="F76" s="64"/>
      <c r="G76" s="65"/>
      <c r="H76" s="66" t="str">
        <f aca="false">IF(G76="","",IFERROR(INDEX(Lists!$B$2:$B$6,MATCH(G76,Lists!$A$2:$A$6,0)),""))</f>
        <v/>
      </c>
      <c r="I76" s="67" t="str">
        <f aca="false">IF(E76="Not Applicable","N/A",IF(F76="","",IFERROR(INDEX(Lists!$E$2:$E$5,MATCH(F76,Lists!$D$2:$D$5,0)),"")))</f>
        <v/>
      </c>
      <c r="J76" s="68"/>
      <c r="K76" s="68"/>
      <c r="L76" s="68"/>
      <c r="M76" s="69"/>
      <c r="N76" s="70" t="s">
        <v>429</v>
      </c>
    </row>
    <row r="77" customFormat="false" ht="60" hidden="false" customHeight="true" outlineLevel="0" collapsed="false">
      <c r="A77" s="62" t="s">
        <v>459</v>
      </c>
      <c r="B77" s="62" t="s">
        <v>429</v>
      </c>
      <c r="C77" s="63" t="s">
        <v>460</v>
      </c>
      <c r="D77" s="63" t="s">
        <v>461</v>
      </c>
      <c r="E77" s="65" t="s">
        <v>248</v>
      </c>
      <c r="F77" s="64"/>
      <c r="G77" s="65"/>
      <c r="H77" s="66" t="str">
        <f aca="false">IF(G77="","",IFERROR(INDEX(Lists!$B$2:$B$6,MATCH(G77,Lists!$A$2:$A$6,0)),""))</f>
        <v/>
      </c>
      <c r="I77" s="67" t="str">
        <f aca="false">IF(E77="Not Applicable","N/A",IF(F77="","",IFERROR(INDEX(Lists!$E$2:$E$5,MATCH(F77,Lists!$D$2:$D$5,0)),"")))</f>
        <v/>
      </c>
      <c r="J77" s="68"/>
      <c r="K77" s="68"/>
      <c r="L77" s="68"/>
      <c r="M77" s="69"/>
      <c r="N77" s="70" t="s">
        <v>429</v>
      </c>
    </row>
    <row r="78" customFormat="false" ht="60" hidden="false" customHeight="true" outlineLevel="0" collapsed="false">
      <c r="A78" s="62" t="s">
        <v>462</v>
      </c>
      <c r="B78" s="62" t="s">
        <v>429</v>
      </c>
      <c r="C78" s="63" t="s">
        <v>463</v>
      </c>
      <c r="D78" s="63" t="s">
        <v>464</v>
      </c>
      <c r="E78" s="65" t="s">
        <v>248</v>
      </c>
      <c r="F78" s="64"/>
      <c r="G78" s="65"/>
      <c r="H78" s="66" t="str">
        <f aca="false">IF(G78="","",IFERROR(INDEX(Lists!$B$2:$B$6,MATCH(G78,Lists!$A$2:$A$6,0)),""))</f>
        <v/>
      </c>
      <c r="I78" s="67" t="str">
        <f aca="false">IF(E78="Not Applicable","N/A",IF(F78="","",IFERROR(INDEX(Lists!$E$2:$E$5,MATCH(F78,Lists!$D$2:$D$5,0)),"")))</f>
        <v/>
      </c>
      <c r="J78" s="68"/>
      <c r="K78" s="68"/>
      <c r="L78" s="68"/>
      <c r="M78" s="69"/>
      <c r="N78" s="70" t="s">
        <v>429</v>
      </c>
    </row>
    <row r="79" customFormat="false" ht="60" hidden="false" customHeight="true" outlineLevel="0" collapsed="false">
      <c r="A79" s="62" t="s">
        <v>465</v>
      </c>
      <c r="B79" s="62" t="s">
        <v>429</v>
      </c>
      <c r="C79" s="63" t="s">
        <v>466</v>
      </c>
      <c r="D79" s="63" t="s">
        <v>467</v>
      </c>
      <c r="E79" s="65" t="s">
        <v>248</v>
      </c>
      <c r="F79" s="64"/>
      <c r="G79" s="65"/>
      <c r="H79" s="66" t="str">
        <f aca="false">IF(G79="","",IFERROR(INDEX(Lists!$B$2:$B$6,MATCH(G79,Lists!$A$2:$A$6,0)),""))</f>
        <v/>
      </c>
      <c r="I79" s="67" t="str">
        <f aca="false">IF(E79="Not Applicable","N/A",IF(F79="","",IFERROR(INDEX(Lists!$E$2:$E$5,MATCH(F79,Lists!$D$2:$D$5,0)),"")))</f>
        <v/>
      </c>
      <c r="J79" s="68"/>
      <c r="K79" s="68"/>
      <c r="L79" s="68"/>
      <c r="M79" s="69"/>
      <c r="N79" s="70" t="s">
        <v>429</v>
      </c>
    </row>
    <row r="80" customFormat="false" ht="46.5" hidden="false" customHeight="true" outlineLevel="0" collapsed="false">
      <c r="A80" s="62" t="s">
        <v>468</v>
      </c>
      <c r="B80" s="62" t="s">
        <v>429</v>
      </c>
      <c r="C80" s="63" t="s">
        <v>469</v>
      </c>
      <c r="D80" s="63" t="s">
        <v>470</v>
      </c>
      <c r="E80" s="65" t="s">
        <v>248</v>
      </c>
      <c r="F80" s="64"/>
      <c r="G80" s="65"/>
      <c r="H80" s="66" t="str">
        <f aca="false">IF(G80="","",IFERROR(INDEX(Lists!$B$2:$B$6,MATCH(G80,Lists!$A$2:$A$6,0)),""))</f>
        <v/>
      </c>
      <c r="I80" s="67" t="str">
        <f aca="false">IF(E80="Not Applicable","N/A",IF(F80="","",IFERROR(INDEX(Lists!$E$2:$E$5,MATCH(F80,Lists!$D$2:$D$5,0)),"")))</f>
        <v/>
      </c>
      <c r="J80" s="68"/>
      <c r="K80" s="68"/>
      <c r="L80" s="68"/>
      <c r="M80" s="69"/>
      <c r="N80" s="70" t="s">
        <v>429</v>
      </c>
    </row>
    <row r="81" customFormat="false" ht="46.5" hidden="false" customHeight="true" outlineLevel="0" collapsed="false">
      <c r="A81" s="62" t="s">
        <v>471</v>
      </c>
      <c r="B81" s="62" t="s">
        <v>429</v>
      </c>
      <c r="C81" s="63" t="s">
        <v>472</v>
      </c>
      <c r="D81" s="63" t="s">
        <v>473</v>
      </c>
      <c r="E81" s="65" t="s">
        <v>248</v>
      </c>
      <c r="F81" s="64"/>
      <c r="G81" s="65"/>
      <c r="H81" s="66" t="str">
        <f aca="false">IF(G81="","",IFERROR(INDEX(Lists!$B$2:$B$6,MATCH(G81,Lists!$A$2:$A$6,0)),""))</f>
        <v/>
      </c>
      <c r="I81" s="67" t="str">
        <f aca="false">IF(E81="Not Applicable","N/A",IF(F81="","",IFERROR(INDEX(Lists!$E$2:$E$5,MATCH(F81,Lists!$D$2:$D$5,0)),"")))</f>
        <v/>
      </c>
      <c r="J81" s="68"/>
      <c r="K81" s="68"/>
      <c r="L81" s="68"/>
      <c r="M81" s="69"/>
      <c r="N81" s="70" t="s">
        <v>429</v>
      </c>
    </row>
    <row r="82" customFormat="false" ht="60" hidden="false" customHeight="true" outlineLevel="0" collapsed="false">
      <c r="A82" s="62" t="s">
        <v>474</v>
      </c>
      <c r="B82" s="62" t="s">
        <v>429</v>
      </c>
      <c r="C82" s="63" t="s">
        <v>475</v>
      </c>
      <c r="D82" s="63" t="s">
        <v>476</v>
      </c>
      <c r="E82" s="65" t="s">
        <v>248</v>
      </c>
      <c r="F82" s="64"/>
      <c r="G82" s="65"/>
      <c r="H82" s="66" t="str">
        <f aca="false">IF(G82="","",IFERROR(INDEX(Lists!$B$2:$B$6,MATCH(G82,Lists!$A$2:$A$6,0)),""))</f>
        <v/>
      </c>
      <c r="I82" s="67" t="str">
        <f aca="false">IF(E82="Not Applicable","N/A",IF(F82="","",IFERROR(INDEX(Lists!$E$2:$E$5,MATCH(F82,Lists!$D$2:$D$5,0)),"")))</f>
        <v/>
      </c>
      <c r="J82" s="68"/>
      <c r="K82" s="68"/>
      <c r="L82" s="68"/>
      <c r="M82" s="69"/>
      <c r="N82" s="70" t="s">
        <v>429</v>
      </c>
    </row>
    <row r="83" customFormat="false" ht="46.5" hidden="false" customHeight="true" outlineLevel="0" collapsed="false">
      <c r="A83" s="62" t="s">
        <v>477</v>
      </c>
      <c r="B83" s="62" t="s">
        <v>429</v>
      </c>
      <c r="C83" s="63" t="s">
        <v>478</v>
      </c>
      <c r="D83" s="63" t="s">
        <v>479</v>
      </c>
      <c r="E83" s="65" t="s">
        <v>248</v>
      </c>
      <c r="F83" s="64"/>
      <c r="G83" s="65"/>
      <c r="H83" s="66" t="str">
        <f aca="false">IF(G83="","",IFERROR(INDEX(Lists!$B$2:$B$6,MATCH(G83,Lists!$A$2:$A$6,0)),""))</f>
        <v/>
      </c>
      <c r="I83" s="67" t="str">
        <f aca="false">IF(E83="Not Applicable","N/A",IF(F83="","",IFERROR(INDEX(Lists!$E$2:$E$5,MATCH(F83,Lists!$D$2:$D$5,0)),"")))</f>
        <v/>
      </c>
      <c r="J83" s="68"/>
      <c r="K83" s="68"/>
      <c r="L83" s="68"/>
      <c r="M83" s="69"/>
      <c r="N83" s="70" t="s">
        <v>429</v>
      </c>
    </row>
    <row r="84" customFormat="false" ht="46.5" hidden="false" customHeight="true" outlineLevel="0" collapsed="false">
      <c r="A84" s="62" t="s">
        <v>480</v>
      </c>
      <c r="B84" s="62" t="s">
        <v>429</v>
      </c>
      <c r="C84" s="63" t="s">
        <v>481</v>
      </c>
      <c r="D84" s="63" t="s">
        <v>482</v>
      </c>
      <c r="E84" s="65" t="s">
        <v>248</v>
      </c>
      <c r="F84" s="64"/>
      <c r="G84" s="65"/>
      <c r="H84" s="66" t="str">
        <f aca="false">IF(G84="","",IFERROR(INDEX(Lists!$B$2:$B$6,MATCH(G84,Lists!$A$2:$A$6,0)),""))</f>
        <v/>
      </c>
      <c r="I84" s="67" t="str">
        <f aca="false">IF(E84="Not Applicable","N/A",IF(F84="","",IFERROR(INDEX(Lists!$E$2:$E$5,MATCH(F84,Lists!$D$2:$D$5,0)),"")))</f>
        <v/>
      </c>
      <c r="J84" s="68"/>
      <c r="K84" s="68"/>
      <c r="L84" s="68"/>
      <c r="M84" s="69"/>
      <c r="N84" s="70" t="s">
        <v>429</v>
      </c>
    </row>
    <row r="85" customFormat="false" ht="46.5" hidden="false" customHeight="true" outlineLevel="0" collapsed="false">
      <c r="A85" s="62" t="s">
        <v>483</v>
      </c>
      <c r="B85" s="62" t="s">
        <v>429</v>
      </c>
      <c r="C85" s="63" t="s">
        <v>484</v>
      </c>
      <c r="D85" s="63" t="s">
        <v>485</v>
      </c>
      <c r="E85" s="65" t="s">
        <v>248</v>
      </c>
      <c r="F85" s="64"/>
      <c r="G85" s="65"/>
      <c r="H85" s="66" t="str">
        <f aca="false">IF(G85="","",IFERROR(INDEX(Lists!$B$2:$B$6,MATCH(G85,Lists!$A$2:$A$6,0)),""))</f>
        <v/>
      </c>
      <c r="I85" s="67" t="str">
        <f aca="false">IF(E85="Not Applicable","N/A",IF(F85="","",IFERROR(INDEX(Lists!$E$2:$E$5,MATCH(F85,Lists!$D$2:$D$5,0)),"")))</f>
        <v/>
      </c>
      <c r="J85" s="68"/>
      <c r="K85" s="68"/>
      <c r="L85" s="68"/>
      <c r="M85" s="69"/>
      <c r="N85" s="70" t="s">
        <v>429</v>
      </c>
    </row>
    <row r="86" customFormat="false" ht="46.5" hidden="false" customHeight="true" outlineLevel="0" collapsed="false">
      <c r="A86" s="62" t="s">
        <v>486</v>
      </c>
      <c r="B86" s="62" t="s">
        <v>429</v>
      </c>
      <c r="C86" s="63" t="s">
        <v>487</v>
      </c>
      <c r="D86" s="63" t="s">
        <v>488</v>
      </c>
      <c r="E86" s="65" t="s">
        <v>248</v>
      </c>
      <c r="F86" s="64"/>
      <c r="G86" s="65"/>
      <c r="H86" s="66" t="str">
        <f aca="false">IF(G86="","",IFERROR(INDEX(Lists!$B$2:$B$6,MATCH(G86,Lists!$A$2:$A$6,0)),""))</f>
        <v/>
      </c>
      <c r="I86" s="67" t="str">
        <f aca="false">IF(E86="Not Applicable","N/A",IF(F86="","",IFERROR(INDEX(Lists!$E$2:$E$5,MATCH(F86,Lists!$D$2:$D$5,0)),"")))</f>
        <v/>
      </c>
      <c r="J86" s="68"/>
      <c r="K86" s="68"/>
      <c r="L86" s="68"/>
      <c r="M86" s="69"/>
      <c r="N86" s="70" t="s">
        <v>429</v>
      </c>
    </row>
    <row r="87" customFormat="false" ht="46.5" hidden="false" customHeight="true" outlineLevel="0" collapsed="false">
      <c r="A87" s="62" t="s">
        <v>489</v>
      </c>
      <c r="B87" s="62" t="s">
        <v>429</v>
      </c>
      <c r="C87" s="63" t="s">
        <v>490</v>
      </c>
      <c r="D87" s="63" t="s">
        <v>491</v>
      </c>
      <c r="E87" s="65" t="s">
        <v>248</v>
      </c>
      <c r="F87" s="64"/>
      <c r="G87" s="65"/>
      <c r="H87" s="66" t="str">
        <f aca="false">IF(G87="","",IFERROR(INDEX(Lists!$B$2:$B$6,MATCH(G87,Lists!$A$2:$A$6,0)),""))</f>
        <v/>
      </c>
      <c r="I87" s="67" t="str">
        <f aca="false">IF(E87="Not Applicable","N/A",IF(F87="","",IFERROR(INDEX(Lists!$E$2:$E$5,MATCH(F87,Lists!$D$2:$D$5,0)),"")))</f>
        <v/>
      </c>
      <c r="J87" s="68"/>
      <c r="K87" s="68"/>
      <c r="L87" s="68"/>
      <c r="M87" s="69"/>
      <c r="N87" s="70" t="s">
        <v>429</v>
      </c>
    </row>
    <row r="88" customFormat="false" ht="46.5" hidden="false" customHeight="true" outlineLevel="0" collapsed="false">
      <c r="A88" s="62" t="s">
        <v>492</v>
      </c>
      <c r="B88" s="62" t="s">
        <v>429</v>
      </c>
      <c r="C88" s="63" t="s">
        <v>493</v>
      </c>
      <c r="D88" s="63" t="s">
        <v>494</v>
      </c>
      <c r="E88" s="65" t="s">
        <v>248</v>
      </c>
      <c r="F88" s="64"/>
      <c r="G88" s="65"/>
      <c r="H88" s="66" t="str">
        <f aca="false">IF(G88="","",IFERROR(INDEX(Lists!$B$2:$B$6,MATCH(G88,Lists!$A$2:$A$6,0)),""))</f>
        <v/>
      </c>
      <c r="I88" s="67" t="str">
        <f aca="false">IF(E88="Not Applicable","N/A",IF(F88="","",IFERROR(INDEX(Lists!$E$2:$E$5,MATCH(F88,Lists!$D$2:$D$5,0)),"")))</f>
        <v/>
      </c>
      <c r="J88" s="68"/>
      <c r="K88" s="68"/>
      <c r="L88" s="68"/>
      <c r="M88" s="69"/>
      <c r="N88" s="70" t="s">
        <v>429</v>
      </c>
    </row>
    <row r="89" customFormat="false" ht="33.75" hidden="false" customHeight="true" outlineLevel="0" collapsed="false">
      <c r="A89" s="62" t="s">
        <v>495</v>
      </c>
      <c r="B89" s="62" t="s">
        <v>429</v>
      </c>
      <c r="C89" s="63" t="s">
        <v>496</v>
      </c>
      <c r="D89" s="63" t="s">
        <v>497</v>
      </c>
      <c r="E89" s="65" t="s">
        <v>248</v>
      </c>
      <c r="F89" s="64"/>
      <c r="G89" s="65"/>
      <c r="H89" s="66" t="str">
        <f aca="false">IF(G89="","",IFERROR(INDEX(Lists!$B$2:$B$6,MATCH(G89,Lists!$A$2:$A$6,0)),""))</f>
        <v/>
      </c>
      <c r="I89" s="67" t="str">
        <f aca="false">IF(E89="Not Applicable","N/A",IF(F89="","",IFERROR(INDEX(Lists!$E$2:$E$5,MATCH(F89,Lists!$D$2:$D$5,0)),"")))</f>
        <v/>
      </c>
      <c r="J89" s="68"/>
      <c r="K89" s="68"/>
      <c r="L89" s="68"/>
      <c r="M89" s="69"/>
      <c r="N89" s="70" t="s">
        <v>429</v>
      </c>
    </row>
    <row r="90" customFormat="false" ht="46.5" hidden="false" customHeight="true" outlineLevel="0" collapsed="false">
      <c r="A90" s="62" t="s">
        <v>498</v>
      </c>
      <c r="B90" s="62" t="s">
        <v>429</v>
      </c>
      <c r="C90" s="63" t="s">
        <v>499</v>
      </c>
      <c r="D90" s="63" t="s">
        <v>500</v>
      </c>
      <c r="E90" s="65" t="s">
        <v>248</v>
      </c>
      <c r="F90" s="64"/>
      <c r="G90" s="65"/>
      <c r="H90" s="66" t="str">
        <f aca="false">IF(G90="","",IFERROR(INDEX(Lists!$B$2:$B$6,MATCH(G90,Lists!$A$2:$A$6,0)),""))</f>
        <v/>
      </c>
      <c r="I90" s="67" t="str">
        <f aca="false">IF(E90="Not Applicable","N/A",IF(F90="","",IFERROR(INDEX(Lists!$E$2:$E$5,MATCH(F90,Lists!$D$2:$D$5,0)),"")))</f>
        <v/>
      </c>
      <c r="J90" s="68"/>
      <c r="K90" s="68"/>
      <c r="L90" s="68"/>
      <c r="M90" s="69"/>
      <c r="N90" s="70" t="s">
        <v>429</v>
      </c>
    </row>
    <row r="91" customFormat="false" ht="33.75" hidden="false" customHeight="true" outlineLevel="0" collapsed="false">
      <c r="A91" s="62" t="s">
        <v>501</v>
      </c>
      <c r="B91" s="62" t="s">
        <v>429</v>
      </c>
      <c r="C91" s="63" t="s">
        <v>502</v>
      </c>
      <c r="D91" s="63" t="s">
        <v>503</v>
      </c>
      <c r="E91" s="65" t="s">
        <v>248</v>
      </c>
      <c r="F91" s="64"/>
      <c r="G91" s="65"/>
      <c r="H91" s="66" t="str">
        <f aca="false">IF(G91="","",IFERROR(INDEX(Lists!$B$2:$B$6,MATCH(G91,Lists!$A$2:$A$6,0)),""))</f>
        <v/>
      </c>
      <c r="I91" s="67" t="str">
        <f aca="false">IF(E91="Not Applicable","N/A",IF(F91="","",IFERROR(INDEX(Lists!$E$2:$E$5,MATCH(F91,Lists!$D$2:$D$5,0)),"")))</f>
        <v/>
      </c>
      <c r="J91" s="68"/>
      <c r="K91" s="68"/>
      <c r="L91" s="68"/>
      <c r="M91" s="69"/>
      <c r="N91" s="70" t="s">
        <v>429</v>
      </c>
    </row>
    <row r="92" customFormat="false" ht="46.5" hidden="false" customHeight="true" outlineLevel="0" collapsed="false">
      <c r="A92" s="62" t="s">
        <v>504</v>
      </c>
      <c r="B92" s="62" t="s">
        <v>429</v>
      </c>
      <c r="C92" s="63" t="s">
        <v>505</v>
      </c>
      <c r="D92" s="63" t="s">
        <v>506</v>
      </c>
      <c r="E92" s="65" t="s">
        <v>248</v>
      </c>
      <c r="F92" s="64"/>
      <c r="G92" s="65"/>
      <c r="H92" s="66" t="str">
        <f aca="false">IF(G92="","",IFERROR(INDEX(Lists!$B$2:$B$6,MATCH(G92,Lists!$A$2:$A$6,0)),""))</f>
        <v/>
      </c>
      <c r="I92" s="67" t="str">
        <f aca="false">IF(E92="Not Applicable","N/A",IF(F92="","",IFERROR(INDEX(Lists!$E$2:$E$5,MATCH(F92,Lists!$D$2:$D$5,0)),"")))</f>
        <v/>
      </c>
      <c r="J92" s="68"/>
      <c r="K92" s="68"/>
      <c r="L92" s="68"/>
      <c r="M92" s="69"/>
      <c r="N92" s="70" t="s">
        <v>429</v>
      </c>
    </row>
    <row r="93" customFormat="false" ht="60" hidden="false" customHeight="true" outlineLevel="0" collapsed="false">
      <c r="A93" s="62" t="s">
        <v>507</v>
      </c>
      <c r="B93" s="62" t="s">
        <v>429</v>
      </c>
      <c r="C93" s="63" t="s">
        <v>508</v>
      </c>
      <c r="D93" s="63" t="s">
        <v>509</v>
      </c>
      <c r="E93" s="65" t="s">
        <v>248</v>
      </c>
      <c r="F93" s="64"/>
      <c r="G93" s="65"/>
      <c r="H93" s="66" t="str">
        <f aca="false">IF(G93="","",IFERROR(INDEX(Lists!$B$2:$B$6,MATCH(G93,Lists!$A$2:$A$6,0)),""))</f>
        <v/>
      </c>
      <c r="I93" s="67" t="str">
        <f aca="false">IF(E93="Not Applicable","N/A",IF(F93="","",IFERROR(INDEX(Lists!$E$2:$E$5,MATCH(F93,Lists!$D$2:$D$5,0)),"")))</f>
        <v/>
      </c>
      <c r="J93" s="68"/>
      <c r="K93" s="68"/>
      <c r="L93" s="68"/>
      <c r="M93" s="69"/>
      <c r="N93" s="70" t="s">
        <v>429</v>
      </c>
    </row>
    <row r="94" customFormat="false" ht="33.75" hidden="false" customHeight="true" outlineLevel="0" collapsed="false">
      <c r="A94" s="62" t="s">
        <v>510</v>
      </c>
      <c r="B94" s="62" t="s">
        <v>429</v>
      </c>
      <c r="C94" s="63" t="s">
        <v>511</v>
      </c>
      <c r="D94" s="63" t="s">
        <v>512</v>
      </c>
      <c r="E94" s="65" t="s">
        <v>248</v>
      </c>
      <c r="F94" s="64"/>
      <c r="G94" s="65"/>
      <c r="H94" s="66" t="str">
        <f aca="false">IF(G94="","",IFERROR(INDEX(Lists!$B$2:$B$6,MATCH(G94,Lists!$A$2:$A$6,0)),""))</f>
        <v/>
      </c>
      <c r="I94" s="67" t="str">
        <f aca="false">IF(E94="Not Applicable","N/A",IF(F94="","",IFERROR(INDEX(Lists!$E$2:$E$5,MATCH(F94,Lists!$D$2:$D$5,0)),"")))</f>
        <v/>
      </c>
      <c r="J94" s="68"/>
      <c r="K94" s="68"/>
      <c r="L94" s="68"/>
      <c r="M94" s="69"/>
      <c r="N94" s="70" t="s">
        <v>429</v>
      </c>
    </row>
    <row r="95" customFormat="false" ht="33.75" hidden="false" customHeight="true" outlineLevel="0" collapsed="false">
      <c r="A95" s="62" t="s">
        <v>513</v>
      </c>
      <c r="B95" s="62" t="s">
        <v>429</v>
      </c>
      <c r="C95" s="63" t="s">
        <v>514</v>
      </c>
      <c r="D95" s="63" t="s">
        <v>515</v>
      </c>
      <c r="E95" s="65" t="s">
        <v>248</v>
      </c>
      <c r="F95" s="64"/>
      <c r="G95" s="65"/>
      <c r="H95" s="66" t="str">
        <f aca="false">IF(G95="","",IFERROR(INDEX(Lists!$B$2:$B$6,MATCH(G95,Lists!$A$2:$A$6,0)),""))</f>
        <v/>
      </c>
      <c r="I95" s="67" t="str">
        <f aca="false">IF(E95="Not Applicable","N/A",IF(F95="","",IFERROR(INDEX(Lists!$E$2:$E$5,MATCH(F95,Lists!$D$2:$D$5,0)),"")))</f>
        <v/>
      </c>
      <c r="J95" s="68"/>
      <c r="K95" s="68"/>
      <c r="L95" s="68"/>
      <c r="M95" s="69"/>
      <c r="N95" s="70" t="s">
        <v>429</v>
      </c>
    </row>
    <row r="96" customFormat="false" ht="46.5" hidden="false" customHeight="true" outlineLevel="0" collapsed="false">
      <c r="A96" s="62" t="s">
        <v>516</v>
      </c>
      <c r="B96" s="62" t="s">
        <v>429</v>
      </c>
      <c r="C96" s="63" t="s">
        <v>517</v>
      </c>
      <c r="D96" s="63" t="s">
        <v>518</v>
      </c>
      <c r="E96" s="65" t="s">
        <v>248</v>
      </c>
      <c r="F96" s="64"/>
      <c r="G96" s="65"/>
      <c r="H96" s="66" t="str">
        <f aca="false">IF(G96="","",IFERROR(INDEX(Lists!$B$2:$B$6,MATCH(G96,Lists!$A$2:$A$6,0)),""))</f>
        <v/>
      </c>
      <c r="I96" s="67" t="str">
        <f aca="false">IF(E96="Not Applicable","N/A",IF(F96="","",IFERROR(INDEX(Lists!$E$2:$E$5,MATCH(F96,Lists!$D$2:$D$5,0)),"")))</f>
        <v/>
      </c>
      <c r="J96" s="68"/>
      <c r="K96" s="68"/>
      <c r="L96" s="68"/>
      <c r="M96" s="69"/>
      <c r="N96" s="70" t="s">
        <v>429</v>
      </c>
    </row>
    <row r="97" customFormat="false" ht="46.5" hidden="false" customHeight="true" outlineLevel="0" collapsed="false">
      <c r="A97" s="62" t="s">
        <v>519</v>
      </c>
      <c r="B97" s="62" t="s">
        <v>429</v>
      </c>
      <c r="C97" s="63" t="s">
        <v>520</v>
      </c>
      <c r="D97" s="63" t="s">
        <v>521</v>
      </c>
      <c r="E97" s="65" t="s">
        <v>248</v>
      </c>
      <c r="F97" s="64"/>
      <c r="G97" s="65"/>
      <c r="H97" s="66" t="str">
        <f aca="false">IF(G97="","",IFERROR(INDEX(Lists!$B$2:$B$6,MATCH(G97,Lists!$A$2:$A$6,0)),""))</f>
        <v/>
      </c>
      <c r="I97" s="67" t="str">
        <f aca="false">IF(E97="Not Applicable","N/A",IF(F97="","",IFERROR(INDEX(Lists!$E$2:$E$5,MATCH(F97,Lists!$D$2:$D$5,0)),"")))</f>
        <v/>
      </c>
      <c r="J97" s="68"/>
      <c r="K97" s="68"/>
      <c r="L97" s="68"/>
      <c r="M97" s="69"/>
      <c r="N97" s="70" t="s">
        <v>429</v>
      </c>
    </row>
    <row r="98" customFormat="false" ht="46.5" hidden="false" customHeight="true" outlineLevel="0" collapsed="false">
      <c r="A98" s="62" t="s">
        <v>522</v>
      </c>
      <c r="B98" s="62" t="s">
        <v>429</v>
      </c>
      <c r="C98" s="63" t="s">
        <v>523</v>
      </c>
      <c r="D98" s="63" t="s">
        <v>524</v>
      </c>
      <c r="E98" s="65" t="s">
        <v>248</v>
      </c>
      <c r="F98" s="64"/>
      <c r="G98" s="65"/>
      <c r="H98" s="66" t="str">
        <f aca="false">IF(G98="","",IFERROR(INDEX(Lists!$B$2:$B$6,MATCH(G98,Lists!$A$2:$A$6,0)),""))</f>
        <v/>
      </c>
      <c r="I98" s="67" t="str">
        <f aca="false">IF(E98="Not Applicable","N/A",IF(F98="","",IFERROR(INDEX(Lists!$E$2:$E$5,MATCH(F98,Lists!$D$2:$D$5,0)),"")))</f>
        <v/>
      </c>
      <c r="J98" s="68"/>
      <c r="K98" s="68"/>
      <c r="L98" s="68"/>
      <c r="M98" s="69"/>
      <c r="N98" s="70" t="s">
        <v>429</v>
      </c>
    </row>
    <row r="99" customFormat="false" ht="33.75" hidden="false" customHeight="true" outlineLevel="0" collapsed="false">
      <c r="A99" s="62" t="s">
        <v>525</v>
      </c>
      <c r="B99" s="62" t="s">
        <v>429</v>
      </c>
      <c r="C99" s="63" t="s">
        <v>526</v>
      </c>
      <c r="D99" s="63" t="s">
        <v>527</v>
      </c>
      <c r="E99" s="65" t="s">
        <v>248</v>
      </c>
      <c r="F99" s="64"/>
      <c r="G99" s="65"/>
      <c r="H99" s="66" t="str">
        <f aca="false">IF(G99="","",IFERROR(INDEX(Lists!$B$2:$B$6,MATCH(G99,Lists!$A$2:$A$6,0)),""))</f>
        <v/>
      </c>
      <c r="I99" s="67" t="str">
        <f aca="false">IF(E99="Not Applicable","N/A",IF(F99="","",IFERROR(INDEX(Lists!$E$2:$E$5,MATCH(F99,Lists!$D$2:$D$5,0)),"")))</f>
        <v/>
      </c>
      <c r="J99" s="68"/>
      <c r="K99" s="68"/>
      <c r="L99" s="68"/>
      <c r="M99" s="69"/>
      <c r="N99" s="70" t="s">
        <v>429</v>
      </c>
    </row>
    <row r="100" customFormat="false" ht="60" hidden="false" customHeight="true" outlineLevel="0" collapsed="false">
      <c r="A100" s="62" t="s">
        <v>528</v>
      </c>
      <c r="B100" s="62" t="s">
        <v>429</v>
      </c>
      <c r="C100" s="63" t="s">
        <v>529</v>
      </c>
      <c r="D100" s="63" t="s">
        <v>530</v>
      </c>
      <c r="E100" s="65" t="s">
        <v>248</v>
      </c>
      <c r="F100" s="64"/>
      <c r="G100" s="65"/>
      <c r="H100" s="66" t="str">
        <f aca="false">IF(G100="","",IFERROR(INDEX(Lists!$B$2:$B$6,MATCH(G100,Lists!$A$2:$A$6,0)),""))</f>
        <v/>
      </c>
      <c r="I100" s="67" t="str">
        <f aca="false">IF(E100="Not Applicable","N/A",IF(F100="","",IFERROR(INDEX(Lists!$E$2:$E$5,MATCH(F100,Lists!$D$2:$D$5,0)),"")))</f>
        <v/>
      </c>
      <c r="J100" s="68"/>
      <c r="K100" s="68"/>
      <c r="L100" s="68"/>
      <c r="M100" s="69"/>
      <c r="N100" s="70" t="s">
        <v>429</v>
      </c>
    </row>
  </sheetData>
  <mergeCells count="6">
    <mergeCell ref="A1:M1"/>
    <mergeCell ref="A2:M2"/>
    <mergeCell ref="A4:M4"/>
    <mergeCell ref="A42:M42"/>
    <mergeCell ref="A51:M51"/>
    <mergeCell ref="A66:M66"/>
  </mergeCells>
  <conditionalFormatting sqref="F4:F100">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I4:I100">
    <cfRule type="colorScale" priority="8">
      <colorScale>
        <cfvo type="num" val="0"/>
        <cfvo type="num" val="0.5"/>
        <cfvo type="num" val="1"/>
        <color rgb="FFF6DEDE"/>
        <color rgb="FFFBEECB"/>
        <color rgb="FFD8ECDB"/>
      </colorScale>
    </cfRule>
  </conditionalFormatting>
  <conditionalFormatting sqref="G4:G100">
    <cfRule type="colorScale" priority="9">
      <colorScale>
        <cfvo type="num" val="0"/>
        <cfvo type="num" val="2"/>
        <cfvo type="num" val="4"/>
        <color rgb="FFF6DEDE"/>
        <color rgb="FFFBEECB"/>
        <color rgb="FFD8ECDB"/>
      </colorScale>
    </cfRule>
  </conditionalFormatting>
  <dataValidations count="3">
    <dataValidation allowBlank="true" errorStyle="stop" operator="between" showDropDown="false" showErrorMessage="false" showInputMessage="false" sqref="G5:G41 G43:G50 G52:G65 G67:G100" type="list">
      <formula1>Lists!$A$2:$A$6</formula1>
      <formula2>0</formula2>
    </dataValidation>
    <dataValidation allowBlank="true" errorStyle="stop" operator="between" showDropDown="false" showErrorMessage="false" showInputMessage="false" sqref="F5:F41 F43:F50 F52:F65 F67:F100" type="list">
      <formula1>Lists!$D$2:$D$5</formula1>
      <formula2>0</formula2>
    </dataValidation>
    <dataValidation allowBlank="true" errorStyle="stop" operator="between" showDropDown="false" showErrorMessage="false" showInputMessage="false" sqref="E5:E41 E43:E50 E52:E65 E67:E100" type="list">
      <formula1>Lists!$F$2:$F$3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531</v>
      </c>
      <c r="B1" s="0" t="s">
        <v>532</v>
      </c>
      <c r="D1" s="0" t="s">
        <v>533</v>
      </c>
      <c r="E1" s="0" t="s">
        <v>534</v>
      </c>
      <c r="F1" s="0" t="s">
        <v>37</v>
      </c>
    </row>
    <row r="2" customFormat="false" ht="15" hidden="false" customHeight="false" outlineLevel="0" collapsed="false">
      <c r="A2" s="0" t="n">
        <v>0</v>
      </c>
      <c r="B2" s="0" t="s">
        <v>69</v>
      </c>
      <c r="D2" s="0" t="s">
        <v>56</v>
      </c>
      <c r="E2" s="0" t="n">
        <v>1</v>
      </c>
      <c r="F2" s="0" t="s">
        <v>248</v>
      </c>
    </row>
    <row r="3" customFormat="false" ht="15" hidden="false" customHeight="false" outlineLevel="0" collapsed="false">
      <c r="A3" s="0" t="n">
        <v>1</v>
      </c>
      <c r="B3" s="0" t="s">
        <v>71</v>
      </c>
      <c r="D3" s="0" t="s">
        <v>58</v>
      </c>
      <c r="E3" s="0" t="n">
        <v>0.75</v>
      </c>
      <c r="F3" s="0" t="s">
        <v>131</v>
      </c>
    </row>
    <row r="4" customFormat="false" ht="15" hidden="false" customHeight="false" outlineLevel="0" collapsed="false">
      <c r="A4" s="0" t="n">
        <v>2</v>
      </c>
      <c r="B4" s="0" t="s">
        <v>73</v>
      </c>
      <c r="D4" s="0" t="s">
        <v>60</v>
      </c>
      <c r="E4" s="0" t="n">
        <v>0.5</v>
      </c>
    </row>
    <row r="5" customFormat="false" ht="15" hidden="false" customHeight="false" outlineLevel="0" collapsed="false">
      <c r="A5" s="0" t="n">
        <v>3</v>
      </c>
      <c r="B5" s="0" t="s">
        <v>75</v>
      </c>
      <c r="D5" s="0" t="s">
        <v>62</v>
      </c>
      <c r="E5" s="0" t="n">
        <v>0</v>
      </c>
    </row>
    <row r="6" customFormat="false" ht="15" hidden="false" customHeight="false" outlineLevel="0" collapsed="false">
      <c r="A6" s="0" t="n">
        <v>4</v>
      </c>
      <c r="B6" s="0" t="s">
        <v>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2026-08-01T11:12:37Z</dcterms:created>
  <dc:creator>Risk Professionals (RiskProfs)</dc:creator>
  <dc:description/>
  <dc:language>en-US</dc:language>
  <cp:lastModifiedBy/>
  <dcterms:modified xsi:type="dcterms:W3CDTF">2026-08-01T11:12:37Z</dcterms:modified>
  <cp:revision>0</cp:revision>
  <dc:subject/>
  <dc:title>ISO/IEC 27001:2022 Information Security Management System – Compliance Self-Assessment</dc:title>
</cp:coreProperties>
</file>

<file path=docProps/custom.xml><?xml version="1.0" encoding="utf-8"?>
<Properties xmlns="http://schemas.openxmlformats.org/officeDocument/2006/custom-properties" xmlns:vt="http://schemas.openxmlformats.org/officeDocument/2006/docPropsVTypes"/>
</file>