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Audit Dashboard" sheetId="3" state="visible" r:id="rId5"/>
    <sheet name="Audit - Clauses" sheetId="4" state="visible" r:id="rId6"/>
    <sheet name="Audit - Annex A" sheetId="5" state="visible" r:id="rId7"/>
    <sheet name="Lists" sheetId="6" state="hidden" r:id="rId8"/>
  </sheets>
  <definedNames>
    <definedName function="false" hidden="false" localSheetId="4" name="_xlnm.Print_Titles" vbProcedure="false">'Audit - Annex A'!$1:$3</definedName>
    <definedName function="false" hidden="false" localSheetId="3" name="_xlnm.Print_Titles" vbProcedure="false">'Audit - Clauses'!$1:$3</definedName>
    <definedName function="false" hidden="false" localSheetId="2" name="_xlnm.Print_Area" vbProcedure="false">'Audit Dashboard'!$A$1:$H$35</definedName>
    <definedName function="false" hidden="false" localSheetId="0" name="_xlnm.Print_Area" vbProcedure="false">Cover!$A$1:$G$36</definedName>
    <definedName function="false" hidden="false" localSheetId="1" name="_xlnm.Print_Area" vbProcedure="false">Instructions!$A$1:$G$29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<sst xmlns="http://schemas.openxmlformats.org/spreadsheetml/2006/main" count="742" uniqueCount="495">
  <si>
    <t xml:space="preserve">RISK PROFESSIONALS</t>
  </si>
  <si>
    <t xml:space="preserve">Governance  ·  Risk  ·  Compliance</t>
  </si>
  <si>
    <t xml:space="preserve">www.riskprofs.com</t>
  </si>
  <si>
    <t xml:space="preserve">ISO/IEC 27001:2022</t>
  </si>
  <si>
    <t xml:space="preserve">Information Security Management System</t>
  </si>
  <si>
    <t xml:space="preserve">Internal Audit Worksheet</t>
  </si>
  <si>
    <t xml:space="preserve">A ready-to-use internal audit checklist. Every clause and Annex A control carries the specific questions an auditor asks to verify conformity. Record the audit method, the objective evidence examined and a result for each requirement; the dashboard summarises conformity and any nonconformities raised.</t>
  </si>
  <si>
    <t xml:space="preserve">AUDIT DETAILS</t>
  </si>
  <si>
    <t xml:space="preserve">Document title</t>
  </si>
  <si>
    <t xml:space="preserve">ISO/IEC 27001:2022 Internal Audit Worksheet</t>
  </si>
  <si>
    <t xml:space="preserve">Reference</t>
  </si>
  <si>
    <t xml:space="preserve">RP-FREE-27001-AUD-01</t>
  </si>
  <si>
    <t xml:space="preserve">Version</t>
  </si>
  <si>
    <t xml:space="preserve">1.0</t>
  </si>
  <si>
    <t xml:space="preserve">Organisation</t>
  </si>
  <si>
    <t xml:space="preserve">Complete on use</t>
  </si>
  <si>
    <t xml:space="preserve">Audit scope</t>
  </si>
  <si>
    <t xml:space="preserve">Audit date(s)</t>
  </si>
  <si>
    <t xml:space="preserve">Lead auditor</t>
  </si>
  <si>
    <t xml:space="preserve">Auditee(s) / area</t>
  </si>
  <si>
    <t xml:space="preserve">Standard / criteria</t>
  </si>
  <si>
    <t xml:space="preserve">COPYRIGHT &amp; INTELLECTUAL PROPERTY</t>
  </si>
  <si>
    <t xml:space="preserve">© 2026 Risk Professionals Pty Ltd (RiskProfs). All rights reserved.</t>
  </si>
  <si>
    <t xml:space="preserve">This audit worksheet, including its audit questions, structure, formatting and guidance, is the intellectual property of Risk Professionals Pty Ltd and is protected by copyright. It is provided free of charge for your organisation's own internal use in auditing its management system against ISO/IEC 27001:2022.</t>
  </si>
  <si>
    <t xml:space="preserve">You may use and reproduce this worksheet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</si>
  <si>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the audit questions are derived from the requirements of ISO/IEC 27001:2022 but do not reproduce the text of the standard and are not a substitute for it. The official standard is © ISO/IEC and must be obtained from ISO or an authorised reseller.</t>
  </si>
  <si>
    <t xml:space="preserve">Disclaimer: This worksheet provides general information, not legal, regulatory or certification advice. An internal audit does not confer certification; certification can only be granted by an accredited certification body.</t>
  </si>
  <si>
    <t xml:space="preserve">How to use this audit worksheet</t>
  </si>
  <si>
    <t xml:space="preserve">ISO/IEC 27001:2022  ·  Information &amp; Instructions</t>
  </si>
  <si>
    <t xml:space="preserve">1.  About this worksheet</t>
  </si>
  <si>
    <t xml:space="preserve">This worksheet supports a planned internal audit of your management system against ISO/IEC 27001:2022. Each row is a requirement, with the specific questions an auditor should ask to verify conformity. Work through the audit sheet(s), gathering objective evidence for each requirement and recording a result. The dashboard then summarises the outcome.</t>
  </si>
  <si>
    <t xml:space="preserve">Plan the audit against your audit programme (clause 9.2). Confirm scope, criteria and the areas and people to be sampled before you start, and record them on the Cover sheet.</t>
  </si>
  <si>
    <t xml:space="preserve">2.  Completing each requirement</t>
  </si>
  <si>
    <t xml:space="preserve">Column</t>
  </si>
  <si>
    <t xml:space="preserve">What to do</t>
  </si>
  <si>
    <t xml:space="preserve">Audit questions</t>
  </si>
  <si>
    <t xml:space="preserve">Read the numbered questions and ask/verify each one. They are the points to check to confirm the requirement is met.</t>
  </si>
  <si>
    <t xml:space="preserve">Method</t>
  </si>
  <si>
    <t xml:space="preserve">Record how you audited it — for example interview, document review, observation, re-performance or sampling.</t>
  </si>
  <si>
    <t xml:space="preserve">Objective evidence examined</t>
  </si>
  <si>
    <t xml:space="preserve">Note the specific documents, records, systems or observations you examined (with identifiers/dates).</t>
  </si>
  <si>
    <t xml:space="preserve">Result</t>
  </si>
  <si>
    <t xml:space="preserve">Select a result from the drop-down (see the results key below).</t>
  </si>
  <si>
    <t xml:space="preserve">Finding / nonconformity detail</t>
  </si>
  <si>
    <t xml:space="preserve">For any nonconformity or observation, state the requirement not met and the evidence, so a corrective action can be raised.</t>
  </si>
  <si>
    <t xml:space="preserve">Auditor / Date</t>
  </si>
  <si>
    <t xml:space="preserve">Record who audited the requirement and when.</t>
  </si>
  <si>
    <t xml:space="preserve">3.  Results key</t>
  </si>
  <si>
    <t xml:space="preserve">Meaning</t>
  </si>
  <si>
    <t xml:space="preserve">Conforms</t>
  </si>
  <si>
    <t xml:space="preserve">The requirement is met and supported by objective evidence.</t>
  </si>
  <si>
    <t xml:space="preserve">Observation</t>
  </si>
  <si>
    <t xml:space="preserve">Conforms, but with an opportunity for improvement or an early warning worth noting.</t>
  </si>
  <si>
    <t xml:space="preserve">Minor NC</t>
  </si>
  <si>
    <t xml:space="preserve">An isolated lapse against a requirement that does not break down the system.</t>
  </si>
  <si>
    <t xml:space="preserve">Major NC</t>
  </si>
  <si>
    <t xml:space="preserve">A significant failure — a requirement absent or systematically not implemented, or several minors against one requirement.</t>
  </si>
  <si>
    <t xml:space="preserve">Not Applicable</t>
  </si>
  <si>
    <t xml:space="preserve">Annex A controls only — the control has been excluded in the Statement of Applicability with justification.</t>
  </si>
  <si>
    <t xml:space="preserve">Leave the result blank for any requirement not yet audited; the dashboard tracks audit progress against the total.</t>
  </si>
  <si>
    <t xml:space="preserve">4.  Reading the dashboard</t>
  </si>
  <si>
    <t xml:space="preserve">The dashboard updates automatically. It shows audit progress, the conformity rate across audited requirements, and the number of nonconformities raised (major and minor). The section table breaks the result down by clause and Annex A objective, and a results distribution shows the spread of outcomes. Use it to brief management and to drive corrective actions.</t>
  </si>
  <si>
    <t xml:space="preserve">© 2026 Risk Professionals Pty Ltd (RiskProfs). Free resource — internal use only. See the Cover sheet for full copyright and IP terms.</t>
  </si>
  <si>
    <t xml:space="preserve">ISO/IEC 27001:2022  ·  Internal Audit Dashboard</t>
  </si>
  <si>
    <t xml:space="preserve">Live summary — updates automatically as you record results.</t>
  </si>
  <si>
    <t xml:space="preserve">AUDIT PROGRESS</t>
  </si>
  <si>
    <t xml:space="preserve">CONFORMITY RATE</t>
  </si>
  <si>
    <t xml:space="preserve">NONCONFORMITIES</t>
  </si>
  <si>
    <t xml:space="preserve">Requirements audited</t>
  </si>
  <si>
    <t xml:space="preserve">Conforms + observations of audited</t>
  </si>
  <si>
    <t xml:space="preserve">Minor + major raised</t>
  </si>
  <si>
    <t xml:space="preserve">MAJOR NC</t>
  </si>
  <si>
    <t xml:space="preserve">MINOR NC</t>
  </si>
  <si>
    <t xml:space="preserve">OBSERVATIONS</t>
  </si>
  <si>
    <t xml:space="preserve">Significant failures</t>
  </si>
  <si>
    <t xml:space="preserve">Isolated lapses</t>
  </si>
  <si>
    <t xml:space="preserve">Improvement opportunities</t>
  </si>
  <si>
    <t xml:space="preserve">RESULTS BY SECTION</t>
  </si>
  <si>
    <t xml:space="preserve">Section</t>
  </si>
  <si>
    <t xml:space="preserve">Items</t>
  </si>
  <si>
    <t xml:space="preserve">Audited</t>
  </si>
  <si>
    <t xml:space="preserve">NCs</t>
  </si>
  <si>
    <t xml:space="preserve">Conformity</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</si>
  <si>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</si>
  <si>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</si>
  <si>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</si>
  <si>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</si>
  <si>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</si>
  <si>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</si>
  <si>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</si>
  <si>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A.5  Organisational controls</t>
  </si>
  <si>
    <t xml:space="preserve">A.6  People controls</t>
  </si>
  <si>
    <t xml:space="preserve">A.7  Physical controls</t>
  </si>
  <si>
    <t xml:space="preserve">A.8  Technological controls</t>
  </si>
  <si>
    <t xml:space="preserve">TOTAL — All requirements</t>
  </si>
  <si>
    <t xml:space="preserve">RESULTS DISTRIBUTION</t>
  </si>
  <si>
    <t xml:space="preserve">Count</t>
  </si>
  <si>
    <t xml:space="preserve">Share of audited</t>
  </si>
  <si>
    <t xml:space="preserve">© 2026 Risk Professionals Pty Ltd (RiskProfs) · www.riskprofs.com · Free resource — internal use only.</t>
  </si>
  <si>
    <t xml:space="preserve">ISO/IEC 27001:2022  ·  Clauses 4 to 10 — Audit Checklist</t>
  </si>
  <si>
    <t xml:space="preserve">Ask/verify each numbered question, record method, evidence and a result. Add finding detail for any nonconformity or observation.</t>
  </si>
  <si>
    <t xml:space="preserve">Ref</t>
  </si>
  <si>
    <t xml:space="preserve">Clause / Requirement</t>
  </si>
  <si>
    <t xml:space="preserve">Audit questions — points to verify</t>
  </si>
  <si>
    <t xml:space="preserve">Auditor</t>
  </si>
  <si>
    <t xml:space="preserve">Date</t>
  </si>
  <si>
    <t xml:space="preserve">4.1</t>
  </si>
  <si>
    <t xml:space="preserve">Understanding the organisation and its context</t>
  </si>
  <si>
    <t xml:space="preserve">1.  How has the organisation identified the external and internal issues relevant to its purpose that could affect the ISMS achieving its intended outcomes, and where is this documented?
2.  Can you show evidence that the determined issues distinguish between external factors (such as legal, regulatory, market and technological) and internal factors (such as governance, culture and capabilities)?
3.  How are these issues reviewed and kept current as the organisation's context changes, and who is responsible for that review?
4.  How do the identified context issues feed into the risk assessment and the determination of the ISMS scope?</t>
  </si>
  <si>
    <t xml:space="preserve">4</t>
  </si>
  <si>
    <t xml:space="preserve">4.2</t>
  </si>
  <si>
    <t xml:space="preserve">Understanding the needs and expectations of interested parties</t>
  </si>
  <si>
    <t xml:space="preserve">1.  How has the organisation identified the interested parties relevant to the ISMS and their information-security-related requirements?
2.  Can you demonstrate which of those interested-party requirements the organisation has decided to address through the ISMS, and the basis for that decision?
3.  How are legal, regulatory and contractual requirements captured within the interested-party requirements, and where is this recorded?
4.  How is the list of interested parties and their requirements reviewed and updated over time?</t>
  </si>
  <si>
    <t xml:space="preserve">4.3</t>
  </si>
  <si>
    <t xml:space="preserve">Determining the scope of the information security management system</t>
  </si>
  <si>
    <t xml:space="preserve">1.  Where is the documented scope of the ISMS maintained, and does it clearly define the boundaries and applicability?
2.  How does the scope statement take account of the context issues (4.1), interested-party requirements (4.2) and the interfaces and dependencies with activities performed by other organisations?
3.  Can you justify any activities, locations, assets or technologies that have been excluded from the scope?
4.  How is the scope reviewed and kept up to date when the organisation, its activities or its dependencies change?</t>
  </si>
  <si>
    <t xml:space="preserve">4.4</t>
  </si>
  <si>
    <t xml:space="preserve">Information security management system</t>
  </si>
  <si>
    <t xml:space="preserve">1.  Can you demonstrate that the ISMS has been established, implemented, maintained and is being continually improved in accordance with the standard?
2.  How have the processes needed for the ISMS and their interactions been determined and documented?
3.  What evidence shows that these processes are operating as intended and are integrated into the organisation's activities?</t>
  </si>
  <si>
    <t xml:space="preserve">5.1</t>
  </si>
  <si>
    <t xml:space="preserve">Leadership and commitment</t>
  </si>
  <si>
    <t xml:space="preserve">1.  How does top management demonstrate leadership and commitment to the ISMS, and what evidence supports this?
2.  How does management ensure the information security policy and objectives are established and compatible with the strategic direction of the organisation?
3.  How are the ISMS requirements integrated into the organisation's business processes?
4.  How does top management ensure that the resources needed for the ISMS are available?
5.  What actions does top management take to communicate the importance of effective information security management and to promote continual improvement?
6.  How does management direct and support persons to contribute to the effectiveness of the ISMS?</t>
  </si>
  <si>
    <t xml:space="preserve">5</t>
  </si>
  <si>
    <t xml:space="preserve">5.2</t>
  </si>
  <si>
    <t xml:space="preserve">Policy</t>
  </si>
  <si>
    <t xml:space="preserve">1.  Where is the documented information security policy, and is it appropriate to the purpose of the organisation?
2.  Does the policy include a framework for setting information security objectives and commitments to satisfy applicable requirements and to continually improve the ISMS?
3.  How has the policy been communicated within the organisation and made available to relevant interested parties?
4.  How is the policy reviewed to ensure it remains suitable, and who approves it?</t>
  </si>
  <si>
    <t xml:space="preserve">5.3</t>
  </si>
  <si>
    <t xml:space="preserve">Organisational roles, responsibilities and authorities</t>
  </si>
  <si>
    <t xml:space="preserve">1.  How have the roles, responsibilities and authorities relevant to information security been assigned and communicated within the organisation?
2.  Who has been assigned responsibility for ensuring the ISMS conforms to the standard's requirements?
3.  Who is responsible for reporting on the performance of the ISMS to top management, and can you show evidence of such reporting?</t>
  </si>
  <si>
    <t xml:space="preserve">6.1.1</t>
  </si>
  <si>
    <t xml:space="preserve">Actions to address risks and opportunities – General</t>
  </si>
  <si>
    <t xml:space="preserve">1.  How did the organisation determine the risks and opportunities that need to be addressed when planning the ISMS, taking account of the context issues and interested-party requirements?
2.  How do the planned actions aim to give assurance the ISMS can achieve its intended outcomes, prevent or reduce undesired effects and achieve continual improvement?
3.  How has the organisation planned to integrate and implement these actions into its ISMS processes and evaluate their effectiveness?</t>
  </si>
  <si>
    <t xml:space="preserve">6</t>
  </si>
  <si>
    <t xml:space="preserve">6.1.2</t>
  </si>
  <si>
    <t xml:space="preserve">Information security risk assessment</t>
  </si>
  <si>
    <t xml:space="preserve">1.  Where is the documented information security risk assessment process, and does it establish and maintain risk acceptance criteria and criteria for performing assessments?
2.  How does the process ensure that repeated risk assessments produce consistent, valid and comparable results?
3.  How are information security risks identified, including risks associated with loss of confidentiality, integrity and availability, and how are risk owners assigned?
4.  How are identified risks analysed to determine likelihood and consequences, and how is the level of risk evaluated against the risk criteria and prioritised for treatment?</t>
  </si>
  <si>
    <t xml:space="preserve">6.1.3</t>
  </si>
  <si>
    <t xml:space="preserve">Information security risk treatment</t>
  </si>
  <si>
    <t xml:space="preserve">1.  Where is the documented risk treatment process, and how are appropriate risk treatment options selected in relation to the assessment results?
2.  How does the organisation determine the controls necessary to implement the chosen treatment options?
3.  Can you show that the determined controls have been compared against Annex A to verify that no necessary control has been omitted?
4.  Is there a Statement of Applicability that justifies inclusions, whether controls are implemented, and the reasons for any exclusions?
5.  Has a risk treatment plan been formulated, and can you show that risk owners have approved the plan and accepted the residual information security risks?</t>
  </si>
  <si>
    <t xml:space="preserve">6.2</t>
  </si>
  <si>
    <t xml:space="preserve">Information security objectives and planning to achieve them</t>
  </si>
  <si>
    <t xml:space="preserve">1.  Where are the documented information security objectives, and are they consistent with the information security policy?
2.  How does the organisation ensure the objectives are measurable, monitored, communicated and updated as appropriate?
3.  Do the objectives take account of applicable information security requirements and the results of risk assessment and risk treatment?
4.  For each objective, is there a plan defining what will be done, the resources required, who is responsible, when it will be completed and how the results will be evaluated?</t>
  </si>
  <si>
    <t xml:space="preserve">6.3</t>
  </si>
  <si>
    <t xml:space="preserve">Planning of changes</t>
  </si>
  <si>
    <t xml:space="preserve">1.  How does the organisation ensure that determined changes to the ISMS are carried out in a planned manner?
2.  Can you show an example of a recent ISMS change and evidence that its purpose, consequences and resourcing were considered before implementation?</t>
  </si>
  <si>
    <t xml:space="preserve">7.1</t>
  </si>
  <si>
    <t xml:space="preserve">Resources</t>
  </si>
  <si>
    <t xml:space="preserve">1.  How has the organisation determined the resources needed to establish, implement, maintain and continually improve the ISMS?
2.  What evidence shows that these resources have been provided?</t>
  </si>
  <si>
    <t xml:space="preserve">7</t>
  </si>
  <si>
    <t xml:space="preserve">7.2</t>
  </si>
  <si>
    <t xml:space="preserve">Competence</t>
  </si>
  <si>
    <t xml:space="preserve">1.  How has the organisation determined the competence needed for persons whose work affects information security performance?
2.  How does the organisation ensure these persons are competent on the basis of appropriate education, training or experience?
3.  Where actions were needed to acquire competence, what was done and how was the effectiveness of those actions evaluated?
4.  What documented information is retained as evidence of competence?</t>
  </si>
  <si>
    <t xml:space="preserve">7.3</t>
  </si>
  <si>
    <t xml:space="preserve">Awareness</t>
  </si>
  <si>
    <t xml:space="preserve">1.  How does the organisation ensure that persons doing work under its control are aware of the information security policy?
2.  How are personnel made aware of their contribution to the effectiveness of the ISMS and the benefits of improved performance?
3.  How are personnel made aware of the implications of not conforming with the ISMS requirements?</t>
  </si>
  <si>
    <t xml:space="preserve">7.4</t>
  </si>
  <si>
    <t xml:space="preserve">Communication</t>
  </si>
  <si>
    <t xml:space="preserve">1.  How has the organisation determined the internal and external communications relevant to the ISMS, including what needs to be communicated?
2.  For each relevant communication, has the organisation defined when to communicate, with whom, and who communicates?
3.  How are the processes by which communication is effected established and evidenced?</t>
  </si>
  <si>
    <t xml:space="preserve">7.5.1</t>
  </si>
  <si>
    <t xml:space="preserve">Documented information – General</t>
  </si>
  <si>
    <t xml:space="preserve">1.  Can you demonstrate that the ISMS includes all documented information required by the standard?
2.  How has the organisation determined the additional documented information it considers necessary for the effectiveness of the ISMS?</t>
  </si>
  <si>
    <t xml:space="preserve">7.5.2</t>
  </si>
  <si>
    <t xml:space="preserve">Creating and updating</t>
  </si>
  <si>
    <t xml:space="preserve">1.  When documented information is created or updated, how does the organisation ensure appropriate identification and description, such as title, date, author and reference number?
2.  How does the organisation ensure an appropriate format and media for documented information?
3.  What review and approval process is applied to ensure documented information is suitable and adequate before use?</t>
  </si>
  <si>
    <t xml:space="preserve">7.5.3</t>
  </si>
  <si>
    <t xml:space="preserve">Control of documented information</t>
  </si>
  <si>
    <t xml:space="preserve">1.  How does the organisation ensure documented information is available and suitable for use where and when it is needed?
2.  How is documented information adequately protected from loss of confidentiality, improper use or loss of integrity?
3.  How does the organisation address distribution, access, retrieval, use, storage, preservation, version control, retention and disposition of documented information?
4.  How is documented information of external origin, determined to be necessary for the ISMS, identified and controlled?</t>
  </si>
  <si>
    <t xml:space="preserve">8.1</t>
  </si>
  <si>
    <t xml:space="preserve">Operational planning and control</t>
  </si>
  <si>
    <t xml:space="preserve">1.  How does the organisation plan, implement and control the processes needed to meet requirements and to implement the actions determined in clause 6?
2.  How are the criteria for these processes established and control implemented in accordance with those criteria?
3.  How does the organisation retain documented information to the extent necessary to have confidence that processes have been carried out as planned?
4.  How are planned changes controlled and the consequences of unintended changes reviewed and mitigated?
5.  How does the organisation ensure that externally provided processes, products or services relevant to the ISMS are controlled?</t>
  </si>
  <si>
    <t xml:space="preserve">8</t>
  </si>
  <si>
    <t xml:space="preserve">8.2</t>
  </si>
  <si>
    <t xml:space="preserve">Information security risk assessment (operational)</t>
  </si>
  <si>
    <t xml:space="preserve">1.  Can you show that information security risk assessments are performed at planned intervals and when significant changes occur?
2.  How do the operational risk assessments apply the criteria established in the risk assessment process (6.1.2)?
3.  What documented information is retained as the results of the information security risk assessments?</t>
  </si>
  <si>
    <t xml:space="preserve">8.3</t>
  </si>
  <si>
    <t xml:space="preserve">Information security risk treatment (operational)</t>
  </si>
  <si>
    <t xml:space="preserve">1.  Can you demonstrate that the information security risk treatment plan is being implemented?
2.  What documented information is retained as evidence of the results of risk treatment?</t>
  </si>
  <si>
    <t xml:space="preserve">9.1</t>
  </si>
  <si>
    <t xml:space="preserve">Monitoring, measurement, analysis and evaluation</t>
  </si>
  <si>
    <t xml:space="preserve">1.  How has the organisation determined what needs to be monitored and measured, including the information security controls and processes?
2.  How have the methods for monitoring, measurement, analysis and evaluation been defined to ensure valid results?
3.  How has the organisation determined when monitoring and measurement is performed and when results are analysed and evaluated, and by whom?
4.  What documented information is retained as evidence of the results, and how is information security performance and ISMS effectiveness evaluated?</t>
  </si>
  <si>
    <t xml:space="preserve">9</t>
  </si>
  <si>
    <t xml:space="preserve">9.2.1</t>
  </si>
  <si>
    <t xml:space="preserve">Internal audit – General</t>
  </si>
  <si>
    <t xml:space="preserve">1.  Can you show that internal audits are conducted at planned intervals to determine whether the ISMS conforms to the organisation's own requirements and to the standard?
2.  How do the internal audits determine whether the ISMS is effectively implemented and maintained?</t>
  </si>
  <si>
    <t xml:space="preserve">9.2.2</t>
  </si>
  <si>
    <t xml:space="preserve">Internal audit programme</t>
  </si>
  <si>
    <t xml:space="preserve">1.  Is there a documented audit programme that defines the frequency, methods, responsibilities, planning requirements and reporting for internal audits?
2.  How does the audit programme take into consideration the importance of the processes concerned and the results of previous audits?
3.  For each audit, how are the audit criteria and scope defined?
4.  How does the organisation ensure the selection of auditors and the conduct of audits ensure objectivity and impartiality of the process?
5.  How are audit results reported to relevant management, and what documented information is retained as evidence of the programme and results?</t>
  </si>
  <si>
    <t xml:space="preserve">9.3.1</t>
  </si>
  <si>
    <t xml:space="preserve">Management review – General</t>
  </si>
  <si>
    <t xml:space="preserve">1.  Can you show that top management reviews the ISMS at planned intervals to ensure its continuing suitability, adequacy and effectiveness?
2.  How is the timing and frequency of management reviews determined and evidenced?</t>
  </si>
  <si>
    <t xml:space="preserve">9.3.2</t>
  </si>
  <si>
    <t xml:space="preserve">Management review inputs</t>
  </si>
  <si>
    <t xml:space="preserve">1.  Do the management review inputs include the status of actions from previous management reviews?
2.  Do the inputs consider changes in external and internal issues relevant to the ISMS and the needs and expectations of interested parties?
3.  Does the review consider feedback on information security performance, including nonconformities, corrective actions, monitoring and measurement results, audit results and fulfilment of objectives?
4.  Do the inputs include feedback from interested parties, results of risk assessment, status of the risk treatment plan and opportunities for continual improvement?</t>
  </si>
  <si>
    <t xml:space="preserve">9.3.3</t>
  </si>
  <si>
    <t xml:space="preserve">Management review results</t>
  </si>
  <si>
    <t xml:space="preserve">1.  Do the management review outputs include decisions related to continual improvement opportunities and any needs for change to the ISMS?
2.  What documented information is retained as evidence of the results of the management reviews?
3.  How are the decisions and actions arising from management review tracked to completion?</t>
  </si>
  <si>
    <t xml:space="preserve">10.1</t>
  </si>
  <si>
    <t xml:space="preserve">Continual improvement</t>
  </si>
  <si>
    <t xml:space="preserve">1.  How does the organisation continually improve the suitability, adequacy and effectiveness of the ISMS?
2.  Can you provide examples of improvements made to the ISMS and the sources that prompted them?</t>
  </si>
  <si>
    <t xml:space="preserve">10</t>
  </si>
  <si>
    <t xml:space="preserve">10.2</t>
  </si>
  <si>
    <t xml:space="preserve">Nonconformity and corrective action</t>
  </si>
  <si>
    <t xml:space="preserve">1.  When a nonconformity occurs, how does the organisation react to control and correct it and deal with the consequences?
2.  How does the organisation evaluate the need for action to eliminate the causes of a nonconformity so it does not recur, including reviewing the nonconformity and determining its causes?
3.  How is corrective action implemented, and how is its effectiveness reviewed once taken?
4.  What documented information is retained on the nature of nonconformities, actions taken and the results of corrective action?</t>
  </si>
  <si>
    <t xml:space="preserve">ISO/IEC 27001:2022  ·  Annex A Controls — Audit Checklist</t>
  </si>
  <si>
    <t xml:space="preserve">Control Objective</t>
  </si>
  <si>
    <t xml:space="preserve">Control</t>
  </si>
  <si>
    <t xml:space="preserve">A.5  Organisational controls   —   37 controls addressing policies, roles, responsibilities, supplier and incident management and compliance.</t>
  </si>
  <si>
    <t xml:space="preserve">A.5.1</t>
  </si>
  <si>
    <t xml:space="preserve">A.5</t>
  </si>
  <si>
    <t xml:space="preserve">Policies for information security</t>
  </si>
  <si>
    <t xml:space="preserve">1.  Is there an information security policy and topic-specific policies that have been approved by management, and can you show evidence of that approval?
2.  How have these policies been published, communicated to and acknowledged by relevant personnel and interested parties?
3.  At what planned intervals and on what significant changes are the policies reviewed to ensure their continuing suitability, adequacy and effectiveness?</t>
  </si>
  <si>
    <t xml:space="preserve">A.5.2</t>
  </si>
  <si>
    <t xml:space="preserve">Information security roles and responsibilities</t>
  </si>
  <si>
    <t xml:space="preserve">1.  How have information security roles and responsibilities been defined and allocated in accordance with the organisation's needs?
2.  Where are these role allocations documented, and how are the responsible individuals made aware of what they are accountable for?
3.  How are role assignments reviewed and updated when the organisation or its risks change?</t>
  </si>
  <si>
    <t xml:space="preserve">A.5.3</t>
  </si>
  <si>
    <t xml:space="preserve">Segregation of duties</t>
  </si>
  <si>
    <t xml:space="preserve">1.  How has the organisation identified conflicting duties and areas of responsibility that need to be segregated?
2.  What controls are in place to ensure that no single individual can execute and conceal a fraudulent or erroneous activity, and can you give an example?
3.  Where segregation is not practical, what compensating controls such as monitoring or management oversight have been implemented?</t>
  </si>
  <si>
    <t xml:space="preserve">A.5.4</t>
  </si>
  <si>
    <t xml:space="preserve">Management responsibilities</t>
  </si>
  <si>
    <t xml:space="preserve">1.  How does management require personnel and contractors to apply information security in accordance with the established policies and procedures?
2.  What evidence shows that personnel are informed of their information security responsibilities before being granted access to information and systems?</t>
  </si>
  <si>
    <t xml:space="preserve">A.5.5</t>
  </si>
  <si>
    <t xml:space="preserve">Contact with authorities</t>
  </si>
  <si>
    <t xml:space="preserve">1.  How does the organisation identify and maintain contact with relevant authorities, such as regulators, law enforcement and supervisory bodies?
2.  Can you show records of who is responsible for these contacts and how they would be used during an incident?</t>
  </si>
  <si>
    <t xml:space="preserve">A.5.6</t>
  </si>
  <si>
    <t xml:space="preserve">Contact with special interest groups</t>
  </si>
  <si>
    <t xml:space="preserve">1.  How does the organisation maintain contact with special interest groups, security forums and professional associations relevant to information security?
2.  How is the information gained from these contacts used to improve the organisation's information security knowledge and practices?</t>
  </si>
  <si>
    <t xml:space="preserve">A.5.7</t>
  </si>
  <si>
    <t xml:space="preserve">Threat intelligence</t>
  </si>
  <si>
    <t xml:space="preserve">1.  How does the organisation collect and analyse information about information security threats to produce actionable threat intelligence?
2.  What sources are used for threat intelligence, and how is it categorised across strategic, tactical and operational levels?
3.  How is the resulting threat intelligence used to inform risk assessment and protective measures?</t>
  </si>
  <si>
    <t xml:space="preserve">A.5.8</t>
  </si>
  <si>
    <t xml:space="preserve">Information security in project management</t>
  </si>
  <si>
    <t xml:space="preserve">1.  How is information security integrated into the organisation's project management methodology, regardless of the type of project?
2.  Can you show evidence that information security risks are identified and addressed at appropriate stages of a project?</t>
  </si>
  <si>
    <t xml:space="preserve">A.5.9</t>
  </si>
  <si>
    <t xml:space="preserve">Inventory of information and other associated assets</t>
  </si>
  <si>
    <t xml:space="preserve">1.  Is there a maintained inventory of information and other associated assets, and does it identify the owner of each asset?
2.  How is the inventory kept accurate and up to date as assets are added, changed or retired?
3.  How are asset owners' responsibilities for the protection of their assets defined and evidenced?</t>
  </si>
  <si>
    <t xml:space="preserve">A.5.10</t>
  </si>
  <si>
    <t xml:space="preserve">Acceptable use of information and other associated assets</t>
  </si>
  <si>
    <t xml:space="preserve">1.  Are there documented rules for the acceptable use of information and other associated assets, and how have they been communicated to users?
2.  Are there procedures for the handling of information and associated assets across their life cycle in line with the classification scheme?
3.  How does the organisation verify that users are aware of and comply with the acceptable use rules?</t>
  </si>
  <si>
    <t xml:space="preserve">A.5.11</t>
  </si>
  <si>
    <t xml:space="preserve">Return of assets</t>
  </si>
  <si>
    <t xml:space="preserve">1.  Is there a process to ensure personnel and interested parties return all organisational assets in their possession on change or termination of employment, contract or agreement?
2.  How is the return of assets recorded and verified, particularly for information held on personally owned equipment?</t>
  </si>
  <si>
    <t xml:space="preserve">A.5.12</t>
  </si>
  <si>
    <t xml:space="preserve">Classification of information</t>
  </si>
  <si>
    <t xml:space="preserve">1.  Is there a documented information classification scheme based on confidentiality, integrity, availability and interested-party requirements?
2.  How does the organisation ensure information is classified consistently and that owners are responsible for classifying their information?
3.  How is classification reviewed and updated over time as the value or sensitivity of information changes?</t>
  </si>
  <si>
    <t xml:space="preserve">A.5.13</t>
  </si>
  <si>
    <t xml:space="preserve">Labelling of information</t>
  </si>
  <si>
    <t xml:space="preserve">1.  Are there documented procedures for labelling information in accordance with the classification scheme adopted by the organisation?
2.  How are labelling requirements applied across the different media and formats in which information is held?
3.  How does the organisation verify that personnel apply labels correctly?</t>
  </si>
  <si>
    <t xml:space="preserve">A.5.14</t>
  </si>
  <si>
    <t xml:space="preserve">Information transfer</t>
  </si>
  <si>
    <t xml:space="preserve">1.  Are there rules, procedures or agreements in place to protect information during transfer using all types of transfer facilities?
2.  How do the transfer controls address electronic, physical and verbal transfers both within the organisation and with external parties?
3.  How are agreements for information transfer with external parties established and maintained?</t>
  </si>
  <si>
    <t xml:space="preserve">A.5.15</t>
  </si>
  <si>
    <t xml:space="preserve">Access control</t>
  </si>
  <si>
    <t xml:space="preserve">1.  Is there an access control policy that establishes rules for physical and logical access based on business and information security requirements?
2.  How does the policy apply the principles of need-to-know and least privilege?
3.  How are the access control rules reviewed to ensure they remain appropriate?</t>
  </si>
  <si>
    <t xml:space="preserve">A.5.16</t>
  </si>
  <si>
    <t xml:space="preserve">Identity management</t>
  </si>
  <si>
    <t xml:space="preserve">1.  How does the organisation manage the full life cycle of identities, from registration through to de-registration?
2.  How is each identity uniquely linked to a single person, and how are shared or non-human identities governed and approved?
3.  How are identities disabled or removed promptly when no longer required?</t>
  </si>
  <si>
    <t xml:space="preserve">A.5.17</t>
  </si>
  <si>
    <t xml:space="preserve">Authentication information</t>
  </si>
  <si>
    <t xml:space="preserve">1.  Is there a management process controlling the allocation and management of authentication information such as passwords and secrets?
2.  How are personnel advised on the appropriate handling and protection of their authentication information?
3.  How does the organisation verify the identity of a user before providing new, replacement or temporary authentication information?</t>
  </si>
  <si>
    <t xml:space="preserve">A.5.18</t>
  </si>
  <si>
    <t xml:space="preserve">Access rights</t>
  </si>
  <si>
    <t xml:space="preserve">1.  How are access rights provisioned, reviewed, modified and removed in accordance with the access control policy?
2.  How frequently are access rights reviewed, and how are privileged and standard rights included in those reviews?
3.  How is access removed or adjusted promptly on termination or change of employment or role?</t>
  </si>
  <si>
    <t xml:space="preserve">A.5.19</t>
  </si>
  <si>
    <t xml:space="preserve">Information security in supplier relationships</t>
  </si>
  <si>
    <t xml:space="preserve">1.  Are there defined processes and procedures to manage the information security risks associated with the use of suppliers' products or services?
2.  How does the organisation assess and treat information security risks before engaging a supplier?
3.  How are supplier relationships and associated risks monitored throughout their duration?</t>
  </si>
  <si>
    <t xml:space="preserve">A.5.20</t>
  </si>
  <si>
    <t xml:space="preserve">Addressing information security within supplier agreements</t>
  </si>
  <si>
    <t xml:space="preserve">1.  How are relevant information security requirements established and agreed with each supplier based on the type of supplier relationship?
2.  Can you show examples of supplier agreements that document information security obligations, including subcontracting and incident handling?
3.  How does the organisation ensure suppliers acknowledge and are able to meet the agreed requirements?</t>
  </si>
  <si>
    <t xml:space="preserve">A.5.21</t>
  </si>
  <si>
    <t xml:space="preserve">Managing information security in the ICT supply chain</t>
  </si>
  <si>
    <t xml:space="preserve">1.  Are there processes and procedures to manage the information security risks associated with the ICT products and services supply chain?
2.  How does the organisation require suppliers to propagate security requirements down through their own supply chains?
3.  How is the authenticity and integrity of ICT products and components verified?</t>
  </si>
  <si>
    <t xml:space="preserve">A.5.22</t>
  </si>
  <si>
    <t xml:space="preserve">Monitoring, review and change management of supplier services</t>
  </si>
  <si>
    <t xml:space="preserve">1.  How does the organisation regularly monitor, review and evaluate suppliers' information security practices and service delivery?
2.  How are changes to supplier services, including changes to policies and procedures, managed while taking account of the criticality of the information involved?
3.  What records, such as service reports and audit results, are retained to evidence supplier monitoring?</t>
  </si>
  <si>
    <t xml:space="preserve">A.5.23</t>
  </si>
  <si>
    <t xml:space="preserve">Information security for use of cloud services</t>
  </si>
  <si>
    <t xml:space="preserve">1.  Are there established processes for the acquisition, use, management and exit from cloud services in accordance with information security requirements?
2.  How are security responsibilities allocated between the organisation and the cloud service provider, and how is this agreed?
3.  How does the organisation plan and provide for a secure exit or transition from a cloud service?</t>
  </si>
  <si>
    <t xml:space="preserve">A.5.24</t>
  </si>
  <si>
    <t xml:space="preserve">Information security incident management planning and preparation</t>
  </si>
  <si>
    <t xml:space="preserve">1.  Are information security incident management processes, roles and responsibilities defined, established and communicated?
2.  How has the organisation planned and prepared for incident response, including reporting, assessment, response and learning activities?
3.  How does the organisation ensure relevant personnel understand their responsibilities under the incident management plan?</t>
  </si>
  <si>
    <t xml:space="preserve">A.5.25</t>
  </si>
  <si>
    <t xml:space="preserve">Assessment and decision on information security events</t>
  </si>
  <si>
    <t xml:space="preserve">1.  How does the organisation assess information security events and decide whether they should be categorised as information security incidents?
2.  Who is responsible for making that assessment and categorisation, and against what criteria or scheme?
3.  How are the assessment and decisions recorded for future reference?</t>
  </si>
  <si>
    <t xml:space="preserve">A.5.26</t>
  </si>
  <si>
    <t xml:space="preserve">Response to information security incidents</t>
  </si>
  <si>
    <t xml:space="preserve">1.  Are information security incidents responded to in accordance with documented procedures?
2.  How does the organisation ensure incidents are contained, eradicated and recovered from by designated personnel?
3.  How are response activities and evidence recorded during an incident?</t>
  </si>
  <si>
    <t xml:space="preserve">A.5.27</t>
  </si>
  <si>
    <t xml:space="preserve">Learning from information security incidents</t>
  </si>
  <si>
    <t xml:space="preserve">1.  How is knowledge gained from analysing and resolving information security incidents used to strengthen and improve controls?
2.  Can you show examples where lessons learned from incidents led to changes in policies, procedures or controls?</t>
  </si>
  <si>
    <t xml:space="preserve">A.5.28</t>
  </si>
  <si>
    <t xml:space="preserve">Collection of evidence</t>
  </si>
  <si>
    <t xml:space="preserve">1.  Are there procedures for the identification, collection, acquisition and preservation of evidence related to information security events?
2.  How do these procedures ensure evidence is handled to preserve its integrity and admissibility, including chain of custody?
3.  How are personnel responsible for evidence collection made competent to follow these procedures?</t>
  </si>
  <si>
    <t xml:space="preserve">A.5.29</t>
  </si>
  <si>
    <t xml:space="preserve">Information security during disruption</t>
  </si>
  <si>
    <t xml:space="preserve">1.  How has the organisation planned to maintain information security at an appropriate level during disruption?
2.  How are information security controls that could be degraded or unavailable during disruption identified and provided for?
3.  How are these arrangements tested and reviewed to confirm they remain effective?</t>
  </si>
  <si>
    <t xml:space="preserve">A.5.30</t>
  </si>
  <si>
    <t xml:space="preserve">ICT readiness for business continuity</t>
  </si>
  <si>
    <t xml:space="preserve">1.  How is ICT readiness for business continuity planned, implemented and maintained based on business continuity objectives and ICT continuity requirements?
2.  How have recovery time and recovery point objectives been determined for ICT services supporting critical activities?
3.  How is ICT continuity tested, and what records evidence the results and any corrective actions?</t>
  </si>
  <si>
    <t xml:space="preserve">A.5.31</t>
  </si>
  <si>
    <t xml:space="preserve">Legal, statutory, regulatory and contractual requirements</t>
  </si>
  <si>
    <t xml:space="preserve">1.  How are legal, statutory, regulatory and contractual requirements relevant to information security identified and documented?
2.  How does the organisation define and keep current its approach to meeting each of these requirements?
3.  Who is responsible for monitoring changes to these requirements, and how are the records kept up to date?</t>
  </si>
  <si>
    <t xml:space="preserve">A.5.32</t>
  </si>
  <si>
    <t xml:space="preserve">Intellectual property rights</t>
  </si>
  <si>
    <t xml:space="preserve">1.  What procedures are in place to protect intellectual property rights, including compliance with software licensing terms?
2.  How does the organisation verify that only authorised and properly licensed software and materials are used?</t>
  </si>
  <si>
    <t xml:space="preserve">A.5.33</t>
  </si>
  <si>
    <t xml:space="preserve">Protection of records</t>
  </si>
  <si>
    <t xml:space="preserve">1.  How are records protected from loss, destruction, falsification, unauthorised access and unauthorised release?
2.  How are retention periods and storage arrangements for records determined in line with legal, regulatory and business requirements?
3.  How does the organisation ensure records remain retrievable and readable for their required retention period?</t>
  </si>
  <si>
    <t xml:space="preserve">A.5.34</t>
  </si>
  <si>
    <t xml:space="preserve">Privacy and protection of PII</t>
  </si>
  <si>
    <t xml:space="preserve">1.  How does the organisation identify and meet requirements for the preservation of privacy and protection of personally identifiable information under applicable laws, regulations and contracts?
2.  Who is responsible for PII protection, and how are the relevant controls documented and communicated?
3.  How is the organisation's approach to privacy kept up to date with changes in legislation and regulation?</t>
  </si>
  <si>
    <t xml:space="preserve">A.5.35</t>
  </si>
  <si>
    <t xml:space="preserve">Independent review of information security</t>
  </si>
  <si>
    <t xml:space="preserve">1.  How is the organisation's approach to managing information security reviewed independently at planned intervals and when significant changes occur?
2.  How is the independence and objectivity of the reviewers ensured?
3.  How are the results of independent reviews reported to management and acted upon?</t>
  </si>
  <si>
    <t xml:space="preserve">A.5.36</t>
  </si>
  <si>
    <t xml:space="preserve">Compliance with policies, rules and standards for information security</t>
  </si>
  <si>
    <t xml:space="preserve">1.  How does the organisation regularly review compliance with its information security policy, topic-specific policies, rules and standards?
2.  Who performs these compliance reviews, and how are the results recorded?
3.  How are identified instances of non-compliance corrected and followed up?</t>
  </si>
  <si>
    <t xml:space="preserve">A.5.37</t>
  </si>
  <si>
    <t xml:space="preserve">Documented operating procedures</t>
  </si>
  <si>
    <t xml:space="preserve">1.  Are operating procedures for information processing facilities documented and made available to the personnel who need them?
2.  How does the organisation ensure these procedures are kept current when systems or processes change?
3.  How is it verified that personnel follow the documented operating procedures?</t>
  </si>
  <si>
    <t xml:space="preserve">A.6  People controls   —   8 controls addressing screening, employment terms, awareness, discipline and secure working.</t>
  </si>
  <si>
    <t xml:space="preserve">A.6.1</t>
  </si>
  <si>
    <t xml:space="preserve">A.6</t>
  </si>
  <si>
    <t xml:space="preserve">Screening</t>
  </si>
  <si>
    <t xml:space="preserve">1.  Are background verification checks carried out on candidates for employment prior to joining, proportionate to business requirements, information classification and risks?
2.  How are these checks repeated or maintained on an ongoing basis where appropriate, and for personnel who change roles?
3.  How does the organisation ensure the checks are conducted in accordance with applicable laws and that records are protected?</t>
  </si>
  <si>
    <t xml:space="preserve">A.6.2</t>
  </si>
  <si>
    <t xml:space="preserve">Terms and conditions of employment</t>
  </si>
  <si>
    <t xml:space="preserve">1.  Do employment contractual agreements state the information security responsibilities of both the personnel and the organisation?
2.  How are these terms communicated and agreed before or upon commencement of employment?
3.  How are the terms extended to contractors and temporary staff where relevant?</t>
  </si>
  <si>
    <t xml:space="preserve">A.6.3</t>
  </si>
  <si>
    <t xml:space="preserve">Information security awareness, education and training</t>
  </si>
  <si>
    <t xml:space="preserve">1.  How do personnel and relevant interested parties receive appropriate information security awareness, education and training relevant to their roles?
2.  How are awareness activities and updates delivered regularly and kept current with policy and procedure changes?
3.  What records are kept of awareness, education and training activities and attendance?</t>
  </si>
  <si>
    <t xml:space="preserve">A.6.4</t>
  </si>
  <si>
    <t xml:space="preserve">Disciplinary process</t>
  </si>
  <si>
    <t xml:space="preserve">1.  Is there a formalised and communicated disciplinary process for taking action against those who commit an information security policy violation?
2.  How does the process ensure fair and consistent treatment while taking account of the nature and severity of the violation?
3.  How are personnel made aware that the disciplinary process exists?</t>
  </si>
  <si>
    <t xml:space="preserve">A.6.5</t>
  </si>
  <si>
    <t xml:space="preserve">Responsibilities after termination or change of employment</t>
  </si>
  <si>
    <t xml:space="preserve">1.  How are information security responsibilities and duties that remain valid after termination or change of employment defined and communicated?
2.  How does the organisation enforce these ongoing obligations, such as confidentiality requirements?
3.  How are these continuing responsibilities communicated to the individual at the point of termination or change?</t>
  </si>
  <si>
    <t xml:space="preserve">A.6.6</t>
  </si>
  <si>
    <t xml:space="preserve">Confidentiality or non-disclosure agreements</t>
  </si>
  <si>
    <t xml:space="preserve">1.  Are confidentiality or non-disclosure agreements that reflect the organisation's needs identified, documented and signed by relevant parties?
2.  How are these agreements regularly reviewed to ensure they remain appropriate?
3.  How does the organisation track which personnel and third parties have signed current agreements?</t>
  </si>
  <si>
    <t xml:space="preserve">A.6.7</t>
  </si>
  <si>
    <t xml:space="preserve">Remote working</t>
  </si>
  <si>
    <t xml:space="preserve">1.  What security measures are implemented to protect information accessed, processed or stored when personnel are working remotely?
2.  How does the organisation address the security of remote working environments, devices and communications?
3.  How are remote workers made aware of and required to comply with these measures?</t>
  </si>
  <si>
    <t xml:space="preserve">A.6.8</t>
  </si>
  <si>
    <t xml:space="preserve">Information security event reporting</t>
  </si>
  <si>
    <t xml:space="preserve">1.  Is there a mechanism for personnel to report observed or suspected information security events through appropriate channels in a timely manner?
2.  How are personnel made aware of what to report, how to report and to whom?
3.  How does the organisation ensure reported events are received and acknowledged promptly?</t>
  </si>
  <si>
    <t xml:space="preserve">A.7  Physical controls   —   14 controls addressing physical security perimeters, entry, equipment and secure disposal.</t>
  </si>
  <si>
    <t xml:space="preserve">A.7.1</t>
  </si>
  <si>
    <t xml:space="preserve">A.7</t>
  </si>
  <si>
    <t xml:space="preserve">Physical security perimeters</t>
  </si>
  <si>
    <t xml:space="preserve">1.  How are physical security perimeters defined and used to protect areas containing information and other associated assets?
2.  How is the strength of each perimeter determined in relation to the risks to the assets within it?
3.  How are the perimeters maintained and reviewed to ensure they remain effective?</t>
  </si>
  <si>
    <t xml:space="preserve">A.7.2</t>
  </si>
  <si>
    <t xml:space="preserve">Physical entry</t>
  </si>
  <si>
    <t xml:space="preserve">1.  How are secure areas protected by appropriate entry controls to ensure only authorised personnel gain access?
2.  How are access rights to secure areas granted, recorded and reviewed?
3.  How are visitors and third parties managed at physical entry points, including logging and supervision?</t>
  </si>
  <si>
    <t xml:space="preserve">A.7.3</t>
  </si>
  <si>
    <t xml:space="preserve">Securing offices, rooms and facilities</t>
  </si>
  <si>
    <t xml:space="preserve">1.  How has physical security for offices, rooms and facilities been designed and implemented?
2.  How does the design take account of the confidentiality and sensitivity of the information handled in each location?
3.  How are these physical protections reviewed and maintained over time?</t>
  </si>
  <si>
    <t xml:space="preserve">A.7.4</t>
  </si>
  <si>
    <t xml:space="preserve">Physical security monitoring</t>
  </si>
  <si>
    <t xml:space="preserve">1.  How are premises continuously monitored for unauthorised physical access, for example using guards, alarms or surveillance?
2.  How is monitoring information recorded, protected and reviewed?
3.  How does the organisation respond to alerts of unauthorised physical access?</t>
  </si>
  <si>
    <t xml:space="preserve">A.7.5</t>
  </si>
  <si>
    <t xml:space="preserve">Protecting against physical and environmental threats</t>
  </si>
  <si>
    <t xml:space="preserve">1.  How has the organisation designed and implemented protection against physical and environmental threats such as fire, flood and other natural or man-made hazards?
2.  How were the relevant threats identified, including consideration of the geographic location?
3.  How are the protective measures tested and maintained?</t>
  </si>
  <si>
    <t xml:space="preserve">A.7.6</t>
  </si>
  <si>
    <t xml:space="preserve">Working in secure areas</t>
  </si>
  <si>
    <t xml:space="preserve">1.  What security measures for working in secure areas have been designed and implemented?
2.  How are personnel made aware of the rules for working in and around secure areas, including restrictions on recording devices?
3.  How is compliance with secure-area working rules monitored?</t>
  </si>
  <si>
    <t xml:space="preserve">A.7.7</t>
  </si>
  <si>
    <t xml:space="preserve">Clear desk and clear screen</t>
  </si>
  <si>
    <t xml:space="preserve">1.  Are clear desk rules for papers and removable storage media defined and enforced?
2.  Are clear screen rules for information processing facilities defined and enforced, such as automatic screen locking?
3.  How does the organisation verify that personnel comply with the clear desk and clear screen rules?</t>
  </si>
  <si>
    <t xml:space="preserve">A.7.8</t>
  </si>
  <si>
    <t xml:space="preserve">Equipment siting and protection</t>
  </si>
  <si>
    <t xml:space="preserve">1.  How is equipment sited and protected to reduce risks from environmental threats, hazards and unauthorised access?
2.  How are risks such as overlooking of screens and theft considered in the siting of equipment?
3.  How are special controls applied to equipment in uncontrolled or public areas?</t>
  </si>
  <si>
    <t xml:space="preserve">A.7.9</t>
  </si>
  <si>
    <t xml:space="preserve">Security of assets off-premises</t>
  </si>
  <si>
    <t xml:space="preserve">1.  How are assets used off the organisation's premises protected, taking account of the different risks of working outside secure locations?
2.  How is the use and movement of off-site assets authorised and recorded?
3.  How are personnel made responsible for the security of off-site assets in their care?</t>
  </si>
  <si>
    <t xml:space="preserve">A.7.10</t>
  </si>
  <si>
    <t xml:space="preserve">Storage media</t>
  </si>
  <si>
    <t xml:space="preserve">1.  How is storage media managed through its life cycle of acquisition, use, transportation and disposal in accordance with the classification scheme?
2.  How is removable media protected against unauthorised access, misuse or corruption during transport?
3.  How is media securely disposed of or sanitised when no longer required?</t>
  </si>
  <si>
    <t xml:space="preserve">A.7.11</t>
  </si>
  <si>
    <t xml:space="preserve">Supporting utilities</t>
  </si>
  <si>
    <t xml:space="preserve">1.  How are information processing facilities protected from power failures and other disruptions caused by failures in supporting utilities?
2.  How are supporting utilities such as power, telecommunications, water and air-conditioning inspected and tested to confirm they function correctly?
3.  How is the adequacy of these protections reviewed against capacity and availability requirements?</t>
  </si>
  <si>
    <t xml:space="preserve">A.7.12</t>
  </si>
  <si>
    <t xml:space="preserve">Cabling security</t>
  </si>
  <si>
    <t xml:space="preserve">1.  How are cables carrying power, data or supporting services protected from interception, interference or damage?
2.  How does the organisation protect sensitive or critical cabling, for example through conduit, segregation or access controls?
3.  How is the integrity of cabling verified over time?</t>
  </si>
  <si>
    <t xml:space="preserve">A.7.13</t>
  </si>
  <si>
    <t xml:space="preserve">Equipment maintenance</t>
  </si>
  <si>
    <t xml:space="preserve">1.  How is equipment maintained correctly to ensure the continued availability, integrity and confidentiality of information?
2.  How is maintenance performed in accordance with supplier recommendations and by authorised personnel?
3.  How does the organisation control the risk to information when equipment is serviced on or off site?</t>
  </si>
  <si>
    <t xml:space="preserve">A.7.14</t>
  </si>
  <si>
    <t xml:space="preserve">Secure disposal or re-use of equipment</t>
  </si>
  <si>
    <t xml:space="preserve">1.  How does the organisation verify that equipment containing storage media has sensitive data and licensed software removed or securely overwritten before disposal or re-use?
2.  What records confirm secure sanitisation or destruction of media prior to disposal or re-use?
3.  How are damaged devices containing storage media assessed to determine whether they should be destroyed rather than repaired?</t>
  </si>
  <si>
    <t xml:space="preserve">A.8  Technological controls   —   34 controls addressing access, cryptography, secure development, logging, networks and vulnerability management.</t>
  </si>
  <si>
    <t xml:space="preserve">A.8.1</t>
  </si>
  <si>
    <t xml:space="preserve">A.8</t>
  </si>
  <si>
    <t xml:space="preserve">User endpoint devices</t>
  </si>
  <si>
    <t xml:space="preserve">1.  How is information stored on, processed by or accessible via user endpoint devices protected, including through a topic-specific policy?
2.  How are endpoint devices configured, protected and maintained, for example with encryption, malware protection and secure configuration?
3.  How does the organisation address the use of personal devices where these are permitted to access organisational information?</t>
  </si>
  <si>
    <t xml:space="preserve">A.8.2</t>
  </si>
  <si>
    <t xml:space="preserve">Privileged access rights</t>
  </si>
  <si>
    <t xml:space="preserve">1.  How is the allocation and use of privileged access rights restricted and managed through an authorisation process?
2.  How are privileged access rights reviewed to confirm they remain appropriate and are removed when no longer needed?
3.  How is the use of privileged access separated from normal day-to-day activities and monitored?</t>
  </si>
  <si>
    <t xml:space="preserve">A.8.3</t>
  </si>
  <si>
    <t xml:space="preserve">Information access restriction</t>
  </si>
  <si>
    <t xml:space="preserve">1.  How is access to information and other associated assets restricted in accordance with the established access control policy?
2.  How are the principles of need-to-know and least privilege applied when granting access to information?
3.  How are restrictions on functions such as read, write and delete implemented and verified?</t>
  </si>
  <si>
    <t xml:space="preserve">A.8.4</t>
  </si>
  <si>
    <t xml:space="preserve">Access to source code</t>
  </si>
  <si>
    <t xml:space="preserve">1.  How is read and write access to source code, development tools and software libraries managed and restricted?
2.  How does the organisation control changes to source code and maintain records of access and modifications?
3.  How is access to source code repositories reviewed to ensure it remains appropriate?</t>
  </si>
  <si>
    <t xml:space="preserve">A.8.5</t>
  </si>
  <si>
    <t xml:space="preserve">Secure authentication</t>
  </si>
  <si>
    <t xml:space="preserve">1.  How are secure authentication technologies and procedures implemented based on the access control policy and information access restrictions?
2.  How is the strength of authentication, such as multi-factor authentication, matched to the sensitivity of the information and the risk?
3.  How does the authentication system protect against unauthorised access, for example by limiting failed logon attempts and not displaying passwords?</t>
  </si>
  <si>
    <t xml:space="preserve">A.8.6</t>
  </si>
  <si>
    <t xml:space="preserve">Capacity management</t>
  </si>
  <si>
    <t xml:space="preserve">1.  How does the organisation monitor and adjust the use of resources in line with current and expected capacity requirements?
2.  How are future capacity requirements projected to ensure information security and availability are maintained?
3.  What records evidence capacity monitoring and the actions taken in response?</t>
  </si>
  <si>
    <t xml:space="preserve">A.8.7</t>
  </si>
  <si>
    <t xml:space="preserve">Protection against malware</t>
  </si>
  <si>
    <t xml:space="preserve">1.  How is protection against malware implemented across the organisation's systems and endpoints?
2.  How is malware protection kept up to date, and how are detections handled?
3.  How is user awareness of malware risks maintained to support the technical controls?</t>
  </si>
  <si>
    <t xml:space="preserve">A.8.8</t>
  </si>
  <si>
    <t xml:space="preserve">Management of technical vulnerabilities</t>
  </si>
  <si>
    <t xml:space="preserve">1.  How does the organisation obtain timely information about technical vulnerabilities of the information systems in use?
2.  How is the organisation's exposure to identified vulnerabilities evaluated and prioritised?
3.  How are appropriate measures, such as patching or mitigation, taken and their completion verified within defined timeframes?</t>
  </si>
  <si>
    <t xml:space="preserve">A.8.9</t>
  </si>
  <si>
    <t xml:space="preserve">Configuration management</t>
  </si>
  <si>
    <t xml:space="preserve">1.  How are configurations, including security configurations, of hardware, software, services and networks established and documented?
2.  How are secure baseline or hardening configurations defined and applied?
3.  How are configurations monitored and reviewed to detect and correct unauthorised or drifting changes?</t>
  </si>
  <si>
    <t xml:space="preserve">A.8.10</t>
  </si>
  <si>
    <t xml:space="preserve">Information deletion</t>
  </si>
  <si>
    <t xml:space="preserve">1.  How is information stored in systems, devices and other storage media deleted when no longer required?
2.  What methods are used to ensure deletion is effective and irreversible in line with the sensitivity of the information?
3.  How does the organisation address deletion obligations arising from legal, regulatory and contractual requirements?</t>
  </si>
  <si>
    <t xml:space="preserve">A.8.11</t>
  </si>
  <si>
    <t xml:space="preserve">Data masking</t>
  </si>
  <si>
    <t xml:space="preserve">1.  How is data masking used in accordance with the access control policy and business requirements, taking applicable legislation into account?
2.  How does the organisation determine which data requires masking, pseudonymisation or anonymisation and to what degree?
3.  How is the effectiveness of data masking verified?</t>
  </si>
  <si>
    <t xml:space="preserve">A.8.12</t>
  </si>
  <si>
    <t xml:space="preserve">Data leakage prevention</t>
  </si>
  <si>
    <t xml:space="preserve">1.  How are data leakage prevention measures applied to systems, networks and devices that process, store or transmit sensitive information?
2.  How does the organisation identify and classify the sensitive information that these measures are intended to protect?
3.  How are potential data leakage events detected, and how does the organisation respond to them?</t>
  </si>
  <si>
    <t xml:space="preserve">A.8.13</t>
  </si>
  <si>
    <t xml:space="preserve">Information backup</t>
  </si>
  <si>
    <t xml:space="preserve">1.  Is there an agreed backup policy, and are backup copies of information, software and systems maintained in accordance with it?
2.  How regularly are backups tested to confirm information can be restored within required timeframes?
3.  How are backups protected and stored, including consideration of off-site or geographically separate copies?</t>
  </si>
  <si>
    <t xml:space="preserve">A.8.14</t>
  </si>
  <si>
    <t xml:space="preserve">Redundancy of information processing facilities</t>
  </si>
  <si>
    <t xml:space="preserve">1.  How is redundancy of information processing facilities implemented sufficient to meet availability requirements?
2.  How were the availability requirements that drive the level of redundancy determined?
3.  How is the redundancy tested to confirm failover operates as intended?</t>
  </si>
  <si>
    <t xml:space="preserve">A.8.15</t>
  </si>
  <si>
    <t xml:space="preserve">Logging</t>
  </si>
  <si>
    <t xml:space="preserve">1.  How are logs recording activities, exceptions, faults and other relevant events produced across relevant systems?
2.  How are logs protected against unauthorised access, tampering and deletion, and retained for an appropriate period?
3.  How are logs analysed to identify anomalies or events of interest?</t>
  </si>
  <si>
    <t xml:space="preserve">A.8.16</t>
  </si>
  <si>
    <t xml:space="preserve">Monitoring activities</t>
  </si>
  <si>
    <t xml:space="preserve">1.  How are networks, systems and applications monitored for anomalous behaviour?
2.  How has the organisation established a baseline of normal behaviour against which anomalies are evaluated?
3.  How are potential information security incidents identified from monitoring evaluated and acted upon?</t>
  </si>
  <si>
    <t xml:space="preserve">A.8.17</t>
  </si>
  <si>
    <t xml:space="preserve">Clock synchronisation</t>
  </si>
  <si>
    <t xml:space="preserve">1.  How are the clocks of information processing systems synchronised to approved time sources?
2.  How does the organisation ensure a consistent and accurate reference time is used across systems, particularly for logging?
3.  How is clock synchronisation monitored to detect and correct discrepancies?</t>
  </si>
  <si>
    <t xml:space="preserve">A.8.18</t>
  </si>
  <si>
    <t xml:space="preserve">Use of privileged utility programs</t>
  </si>
  <si>
    <t xml:space="preserve">1.  How is the use of utility programs that can override system and application controls restricted and tightly controlled?
2.  How is access to such privileged utility programs authorised, limited and logged?
3.  How does the organisation remove or disable unnecessary utility programs?</t>
  </si>
  <si>
    <t xml:space="preserve">A.8.19</t>
  </si>
  <si>
    <t xml:space="preserve">Installation of software on operational systems</t>
  </si>
  <si>
    <t xml:space="preserve">1.  What procedures and measures securely manage the installation of software on operational systems?
2.  How does the organisation control who may install software and ensure only approved and verified software is deployed?
3.  How are records of software installations and versions maintained?</t>
  </si>
  <si>
    <t xml:space="preserve">A.8.20</t>
  </si>
  <si>
    <t xml:space="preserve">Networks security</t>
  </si>
  <si>
    <t xml:space="preserve">1.  How are networks and network devices secured, managed and controlled to protect information in systems and applications?
2.  How are network security responsibilities and configurations documented and applied?
3.  How is network security monitored and reviewed to confirm controls remain effective?</t>
  </si>
  <si>
    <t xml:space="preserve">A.8.21</t>
  </si>
  <si>
    <t xml:space="preserve">Security of network services</t>
  </si>
  <si>
    <t xml:space="preserve">1.  How are the security mechanisms, service levels and service requirements of network services identified and agreed?
2.  How are these requirements implemented and monitored, whether the services are provided internally or by an external provider?
3.  How does the organisation verify that network service providers meet the agreed security requirements?</t>
  </si>
  <si>
    <t xml:space="preserve">A.8.22</t>
  </si>
  <si>
    <t xml:space="preserve">Segregation of networks</t>
  </si>
  <si>
    <t xml:space="preserve">1.  How are groups of information services, users and information systems segregated within the organisation's networks?
2.  How was the basis for network segregation, such as trust levels and criticality, determined?
3.  How is traffic between network segments controlled and monitored?</t>
  </si>
  <si>
    <t xml:space="preserve">A.8.23</t>
  </si>
  <si>
    <t xml:space="preserve">Web filtering</t>
  </si>
  <si>
    <t xml:space="preserve">1.  How is access to external websites managed to reduce exposure to malicious content?
2.  How does the organisation determine which categories of websites are blocked or restricted?
3.  How are the web filtering rules maintained and kept current with emerging threats?</t>
  </si>
  <si>
    <t xml:space="preserve">A.8.24</t>
  </si>
  <si>
    <t xml:space="preserve">Use of cryptography</t>
  </si>
  <si>
    <t xml:space="preserve">1.  Are there defined rules for the effective use of cryptography, including a topic-specific policy on cryptographic controls?
2.  How is cryptographic key management, covering generation, storage, distribution, rotation and destruction of keys, defined and implemented?
3.  How does the organisation ensure the chosen cryptographic algorithms and key lengths remain appropriate over time?</t>
  </si>
  <si>
    <t xml:space="preserve">A.8.25</t>
  </si>
  <si>
    <t xml:space="preserve">Secure development life cycle</t>
  </si>
  <si>
    <t xml:space="preserve">1.  Are rules for the secure development of software and systems established and applied across the development life cycle?
2.  How do these rules address security at each stage, from requirements through design, build and testing?
3.  How are the secure development rules kept current and communicated to development teams?</t>
  </si>
  <si>
    <t xml:space="preserve">A.8.26</t>
  </si>
  <si>
    <t xml:space="preserve">Application security requirements</t>
  </si>
  <si>
    <t xml:space="preserve">1.  How are information security requirements identified, specified and approved when developing or acquiring applications?
2.  How do these requirements take account of the classification of information the application handles and any transaction risks?
3.  How is it verified that the delivered application meets the approved security requirements?</t>
  </si>
  <si>
    <t xml:space="preserve">A.8.27</t>
  </si>
  <si>
    <t xml:space="preserve">Secure system architecture and engineering principles</t>
  </si>
  <si>
    <t xml:space="preserve">1.  Are principles for engineering secure systems established, documented and maintained, and applied to information system development activities?
2.  How do these engineering principles address defence in depth, least privilege and secure-by-default design?
3.  How is the application of these principles verified in development projects?</t>
  </si>
  <si>
    <t xml:space="preserve">A.8.28</t>
  </si>
  <si>
    <t xml:space="preserve">Secure coding</t>
  </si>
  <si>
    <t xml:space="preserve">1.  How are secure coding principles applied to software development, whether developed in-house or by third parties?
2.  How does the organisation address secure coding before, during and after coding, including the use of secure repositories and vetted components?
3.  How are developers made aware of and trained in secure coding practices?</t>
  </si>
  <si>
    <t xml:space="preserve">A.8.29</t>
  </si>
  <si>
    <t xml:space="preserve">Security testing in development and acceptance</t>
  </si>
  <si>
    <t xml:space="preserve">1.  Are security testing processes defined and implemented within the development life cycle?
2.  How does the organisation determine the security testing required at development and acceptance stages, and against what criteria acceptance is granted?
3.  How are the results of security testing recorded and remediated before release?</t>
  </si>
  <si>
    <t xml:space="preserve">A.8.30</t>
  </si>
  <si>
    <t xml:space="preserve">Outsourced development</t>
  </si>
  <si>
    <t xml:space="preserve">1.  How does the organisation direct, monitor and review the activities related to outsourced system development?
2.  How are security requirements for outsourced development established and included in agreements?
3.  How is the security of the delivered outsourced work verified, for example through testing and evidence of secure practices?</t>
  </si>
  <si>
    <t xml:space="preserve">A.8.31</t>
  </si>
  <si>
    <t xml:space="preserve">Separation of development, test and production environments</t>
  </si>
  <si>
    <t xml:space="preserve">1.  How are development, testing and production environments separated and secured?
2.  How does the organisation control the transfer of software and data between these environments?
3.  How is access to each environment restricted to appropriate personnel?</t>
  </si>
  <si>
    <t xml:space="preserve">A.8.32</t>
  </si>
  <si>
    <t xml:space="preserve">Change management</t>
  </si>
  <si>
    <t xml:space="preserve">1.  Are changes to information processing facilities and information systems subject to documented change management procedures?
2.  How do these procedures ensure changes are assessed, tested, approved and able to be rolled back?
3.  What records evidence that changes have followed the change management process?</t>
  </si>
  <si>
    <t xml:space="preserve">A.8.33</t>
  </si>
  <si>
    <t xml:space="preserve">Test information</t>
  </si>
  <si>
    <t xml:space="preserve">1.  How is test information appropriately selected, protected and managed?
2.  How does the organisation avoid using sensitive production data in testing, or protect it when its use is unavoidable?
3.  How is access to test information controlled and the information removed when no longer required?</t>
  </si>
  <si>
    <t xml:space="preserve">A.8.34</t>
  </si>
  <si>
    <t xml:space="preserve">Protection of information systems during audit testing</t>
  </si>
  <si>
    <t xml:space="preserve">1.  How are audit tests and assurance activities involving the assessment of operational systems planned and agreed between the tester and appropriate management?
2.  How does the organisation limit the impact of such testing on the availability and integrity of operational systems?
3.  How is access used for audit testing controlled, monitored and logged?</t>
  </si>
  <si>
    <t xml:space="preserve">ResultClause</t>
  </si>
  <si>
    <t xml:space="preserve">ResultAnnex</t>
  </si>
</sst>
</file>

<file path=xl/styles.xml><?xml version="1.0" encoding="utf-8"?>
<styleSheet xmlns="http://schemas.openxmlformats.org/spreadsheetml/2006/main">
  <numFmts count="4">
    <numFmt numFmtId="164" formatCode="General"/>
    <numFmt numFmtId="165" formatCode="0%"/>
    <numFmt numFmtId="166" formatCode="0"/>
    <numFmt numFmtId="167" formatCode="dd\ mmm\ yyyy"/>
  </numFmts>
  <fonts count="36">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28"/>
      <color rgb="FF0E2841"/>
      <name val="Calibri"/>
      <family val="0"/>
      <charset val="1"/>
    </font>
    <font>
      <sz val="14"/>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i val="true"/>
      <sz val="10"/>
      <color rgb="FF5B6B7A"/>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2C4C6E"/>
      <name val="Calibri"/>
      <family val="0"/>
      <charset val="1"/>
    </font>
    <font>
      <b val="true"/>
      <sz val="9"/>
      <color rgb="FF97690A"/>
      <name val="Calibri"/>
      <family val="0"/>
      <charset val="1"/>
    </font>
    <font>
      <b val="true"/>
      <sz val="9"/>
      <color rgb="FFB22A2A"/>
      <name val="Calibri"/>
      <family val="0"/>
      <charset val="1"/>
    </font>
    <font>
      <b val="true"/>
      <sz val="9"/>
      <color rgb="FF7A8592"/>
      <name val="Calibri"/>
      <family val="0"/>
      <charset val="1"/>
    </font>
    <font>
      <sz val="8.5"/>
      <color rgb="FF5B6B7A"/>
      <name val="Calibri"/>
      <family val="0"/>
      <charset val="1"/>
    </font>
    <font>
      <b val="true"/>
      <sz val="9"/>
      <color rgb="FFC4943E"/>
      <name val="Calibri"/>
      <family val="0"/>
      <charset val="1"/>
    </font>
    <font>
      <b val="true"/>
      <sz val="24"/>
      <color rgb="FFFFFFFF"/>
      <name val="Calibri"/>
      <family val="0"/>
      <charset val="1"/>
    </font>
    <font>
      <sz val="8.5"/>
      <color rgb="FFC9D3DD"/>
      <name val="Calibri"/>
      <family val="0"/>
      <charset val="1"/>
    </font>
    <font>
      <b val="true"/>
      <sz val="9.5"/>
      <color rgb="FFFFFFFF"/>
      <name val="Calibri"/>
      <family val="0"/>
      <charset val="1"/>
    </font>
    <font>
      <b val="true"/>
      <sz val="9.5"/>
      <color rgb="FF1A2733"/>
      <name val="Calibri"/>
      <family val="0"/>
      <charset val="1"/>
    </font>
    <font>
      <b val="true"/>
      <sz val="9"/>
      <color rgb="FFFFFFFF"/>
      <name val="Calibri"/>
      <family val="0"/>
      <charset val="1"/>
    </font>
    <font>
      <sz val="9"/>
      <color rgb="FF1A2733"/>
      <name val="Calibri"/>
      <family val="0"/>
      <charset val="1"/>
    </font>
  </fonts>
  <fills count="15">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FFFFFF"/>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DDE7F2"/>
      </patternFill>
    </fill>
    <fill>
      <patternFill patternType="solid">
        <fgColor rgb="FFDDE7F2"/>
        <bgColor rgb="FFE4E6E9"/>
      </patternFill>
    </fill>
    <fill>
      <patternFill patternType="solid">
        <fgColor rgb="FFFBEECB"/>
        <bgColor rgb="FFFBEFD6"/>
      </patternFill>
    </fill>
    <fill>
      <patternFill patternType="solid">
        <fgColor rgb="FFF6DEDE"/>
        <bgColor rgb="FFF5E9D2"/>
      </patternFill>
    </fill>
    <fill>
      <patternFill patternType="solid">
        <fgColor rgb="FFE4E6E9"/>
        <bgColor rgb="FFDDE7F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17" fillId="2" borderId="2" xfId="0" applyFont="true" applyBorder="true" applyAlignment="true" applyProtection="false">
      <alignment horizontal="left"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20" fillId="2" borderId="0" xfId="0" applyFont="true" applyBorder="fals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4" fontId="22" fillId="0" borderId="1" xfId="0" applyFont="true" applyBorder="true" applyAlignment="true" applyProtection="false">
      <alignment horizontal="left" vertical="top" textRotation="0" wrapText="true" indent="0" shrinkToFit="false"/>
      <protection locked="true" hidden="false"/>
    </xf>
    <xf numFmtId="164" fontId="20" fillId="2" borderId="1" xfId="0" applyFont="true" applyBorder="true" applyAlignment="true" applyProtection="false">
      <alignment horizontal="left" vertical="center" textRotation="0" wrapText="false" indent="0" shrinkToFit="false"/>
      <protection locked="true" hidden="false"/>
    </xf>
    <xf numFmtId="164" fontId="23" fillId="8" borderId="1" xfId="0" applyFont="true" applyBorder="true" applyAlignment="true" applyProtection="false">
      <alignment horizontal="left" vertical="center" textRotation="0" wrapText="true" indent="0" shrinkToFit="false"/>
      <protection locked="true" hidden="false"/>
    </xf>
    <xf numFmtId="164" fontId="24" fillId="9" borderId="1" xfId="0" applyFont="true" applyBorder="true" applyAlignment="true" applyProtection="false">
      <alignment horizontal="left" vertical="center" textRotation="0" wrapText="true" indent="0" shrinkToFit="false"/>
      <protection locked="true" hidden="false"/>
    </xf>
    <xf numFmtId="164" fontId="25" fillId="10" borderId="1" xfId="0" applyFont="true" applyBorder="true" applyAlignment="true" applyProtection="false">
      <alignment horizontal="left" vertical="center" textRotation="0" wrapText="true" indent="0" shrinkToFit="false"/>
      <protection locked="true" hidden="false"/>
    </xf>
    <xf numFmtId="164" fontId="26" fillId="11" borderId="1" xfId="0" applyFont="true" applyBorder="true" applyAlignment="true" applyProtection="false">
      <alignment horizontal="left" vertical="center" textRotation="0" wrapText="true" indent="0" shrinkToFit="false"/>
      <protection locked="true" hidden="false"/>
    </xf>
    <xf numFmtId="164" fontId="27"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6" fontId="22" fillId="0" borderId="1" xfId="0" applyFont="true" applyBorder="true" applyAlignment="true" applyProtection="false">
      <alignment horizontal="center" vertical="center" textRotation="0" wrapText="true" indent="0" shrinkToFit="false"/>
      <protection locked="true" hidden="false"/>
    </xf>
    <xf numFmtId="165" fontId="22" fillId="0" borderId="1" xfId="0" applyFont="true" applyBorder="true" applyAlignment="true" applyProtection="false">
      <alignment horizontal="center" vertical="center" textRotation="0" wrapText="true" indent="0" shrinkToFit="false"/>
      <protection locked="true" hidden="false"/>
    </xf>
    <xf numFmtId="164" fontId="21" fillId="5" borderId="1" xfId="0" applyFont="true" applyBorder="true" applyAlignment="true" applyProtection="false">
      <alignment horizontal="left" vertical="center" textRotation="0" wrapText="true" indent="0" shrinkToFit="false"/>
      <protection locked="true" hidden="false"/>
    </xf>
    <xf numFmtId="166" fontId="33" fillId="5" borderId="1" xfId="0" applyFont="true" applyBorder="true" applyAlignment="true" applyProtection="false">
      <alignment horizontal="center" vertical="center" textRotation="0" wrapText="true" indent="0" shrinkToFit="false"/>
      <protection locked="true" hidden="false"/>
    </xf>
    <xf numFmtId="165" fontId="33" fillId="5" borderId="1" xfId="0" applyFont="true" applyBorder="true" applyAlignment="true" applyProtection="false">
      <alignment horizontal="center" vertical="center" textRotation="0" wrapText="true" indent="0" shrinkToFit="false"/>
      <protection locked="true" hidden="false"/>
    </xf>
    <xf numFmtId="164" fontId="20"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6"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35" fillId="14"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center" vertical="top" textRotation="0" wrapText="true" indent="0" shrinkToFit="false"/>
      <protection locked="true" hidden="false"/>
    </xf>
    <xf numFmtId="167" fontId="22"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2" fillId="14"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b val="1"/>
        <color rgb="FF1E7A3C"/>
        <sz val="9"/>
      </font>
      <fill>
        <patternFill>
          <bgColor rgb="FFD8ECDB"/>
        </patternFill>
      </fill>
    </dxf>
    <dxf>
      <font>
        <name val="Calibri"/>
        <charset val="1"/>
        <family val="0"/>
        <b val="1"/>
        <color rgb="FF2C4C6E"/>
        <sz val="9"/>
      </font>
      <fill>
        <patternFill>
          <bgColor rgb="FFDDE7F2"/>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DDE7F2"/>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F2F4F7"/>
      <rgbColor rgb="FFD8ECDB"/>
      <rgbColor rgb="FFFBEECB"/>
      <rgbColor rgb="FFE4E6E9"/>
      <rgbColor rgb="FFF5E9D2"/>
      <rgbColor rgb="FFCC99FF"/>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3.8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3" t="s">
        <v>15</v>
      </c>
      <c r="E23" s="13"/>
      <c r="F23" s="13"/>
    </row>
    <row r="24" customFormat="false" ht="18" hidden="false" customHeight="true" outlineLevel="0" collapsed="false">
      <c r="B24" s="11" t="s">
        <v>16</v>
      </c>
      <c r="C24" s="11"/>
      <c r="D24" s="13" t="s">
        <v>15</v>
      </c>
      <c r="E24" s="13"/>
      <c r="F24" s="13"/>
    </row>
    <row r="25" customFormat="false" ht="18" hidden="false" customHeight="true" outlineLevel="0" collapsed="false">
      <c r="B25" s="11" t="s">
        <v>17</v>
      </c>
      <c r="C25" s="11"/>
      <c r="D25" s="13" t="s">
        <v>15</v>
      </c>
      <c r="E25" s="13"/>
      <c r="F25" s="13"/>
    </row>
    <row r="26" customFormat="false" ht="18" hidden="false" customHeight="true" outlineLevel="0" collapsed="false">
      <c r="B26" s="11" t="s">
        <v>18</v>
      </c>
      <c r="C26" s="11"/>
      <c r="D26" s="13" t="s">
        <v>15</v>
      </c>
      <c r="E26" s="13"/>
      <c r="F26" s="13"/>
    </row>
    <row r="27" customFormat="false" ht="18" hidden="false" customHeight="true" outlineLevel="0" collapsed="false">
      <c r="B27" s="11" t="s">
        <v>19</v>
      </c>
      <c r="C27" s="11"/>
      <c r="D27" s="13" t="s">
        <v>15</v>
      </c>
      <c r="E27" s="13"/>
      <c r="F27" s="13"/>
    </row>
    <row r="28" customFormat="false" ht="18" hidden="false" customHeight="true" outlineLevel="0" collapsed="false">
      <c r="B28" s="11" t="s">
        <v>20</v>
      </c>
      <c r="C28" s="11"/>
      <c r="D28" s="12" t="s">
        <v>3</v>
      </c>
      <c r="E28" s="12"/>
      <c r="F28" s="12"/>
    </row>
    <row r="30" customFormat="false" ht="19.5" hidden="false" customHeight="true" outlineLevel="0" collapsed="false">
      <c r="B30" s="10" t="s">
        <v>21</v>
      </c>
      <c r="C30" s="10"/>
      <c r="D30" s="10"/>
      <c r="E30" s="10"/>
      <c r="F30" s="10"/>
    </row>
    <row r="31" customFormat="false" ht="15.75" hidden="false" customHeight="true" outlineLevel="0" collapsed="false">
      <c r="B31" s="14" t="s">
        <v>22</v>
      </c>
      <c r="C31" s="14"/>
      <c r="D31" s="14"/>
      <c r="E31" s="14"/>
      <c r="F31" s="14"/>
    </row>
    <row r="32" customFormat="false" ht="55.5" hidden="false" customHeight="true" outlineLevel="0" collapsed="false">
      <c r="B32" s="15" t="s">
        <v>23</v>
      </c>
      <c r="C32" s="15"/>
      <c r="D32" s="15"/>
      <c r="E32" s="15"/>
      <c r="F32" s="15"/>
    </row>
    <row r="33" customFormat="false" ht="42.75" hidden="false" customHeight="true" outlineLevel="0" collapsed="false">
      <c r="B33" s="15" t="s">
        <v>24</v>
      </c>
      <c r="C33" s="15"/>
      <c r="D33" s="15"/>
      <c r="E33" s="15"/>
      <c r="F33" s="15"/>
    </row>
    <row r="34" customFormat="false" ht="42.75" hidden="false" customHeight="true" outlineLevel="0" collapsed="false">
      <c r="B34" s="15" t="s">
        <v>25</v>
      </c>
      <c r="C34" s="15"/>
      <c r="D34" s="15"/>
      <c r="E34" s="15"/>
      <c r="F34" s="15"/>
    </row>
    <row r="35" customFormat="false" ht="42.75" hidden="false" customHeight="true" outlineLevel="0" collapsed="false">
      <c r="B35" s="15" t="s">
        <v>26</v>
      </c>
      <c r="C35" s="15"/>
      <c r="D35" s="15"/>
      <c r="E35" s="15"/>
      <c r="F35" s="15"/>
    </row>
  </sheetData>
  <mergeCells count="33">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30:F30"/>
    <mergeCell ref="B31:F31"/>
    <mergeCell ref="B32:F32"/>
    <mergeCell ref="B33:F33"/>
    <mergeCell ref="B34:F34"/>
    <mergeCell ref="B35:F35"/>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6" t="s">
        <v>27</v>
      </c>
      <c r="B1" s="16"/>
      <c r="C1" s="16"/>
      <c r="D1" s="16"/>
      <c r="E1" s="16"/>
      <c r="F1" s="16"/>
      <c r="G1" s="16"/>
    </row>
    <row r="2" customFormat="false" ht="19.5" hidden="false" customHeight="true" outlineLevel="0" collapsed="false">
      <c r="A2" s="17" t="s">
        <v>28</v>
      </c>
      <c r="B2" s="17"/>
      <c r="C2" s="17"/>
      <c r="D2" s="17"/>
      <c r="E2" s="17"/>
      <c r="F2" s="17"/>
      <c r="G2" s="17"/>
    </row>
    <row r="4" customFormat="false" ht="21.75" hidden="false" customHeight="true" outlineLevel="0" collapsed="false">
      <c r="B4" s="18" t="s">
        <v>29</v>
      </c>
      <c r="C4" s="18"/>
      <c r="D4" s="18"/>
      <c r="E4" s="18"/>
      <c r="F4" s="18"/>
    </row>
    <row r="5" customFormat="false" ht="57.75" hidden="false" customHeight="true" outlineLevel="0" collapsed="false">
      <c r="B5" s="19" t="s">
        <v>30</v>
      </c>
      <c r="C5" s="19"/>
      <c r="D5" s="19"/>
      <c r="E5" s="19"/>
      <c r="F5" s="19"/>
    </row>
    <row r="6" customFormat="false" ht="31.5" hidden="false" customHeight="true" outlineLevel="0" collapsed="false">
      <c r="B6" s="15" t="s">
        <v>31</v>
      </c>
      <c r="C6" s="15"/>
      <c r="D6" s="15"/>
      <c r="E6" s="15"/>
      <c r="F6" s="15"/>
    </row>
    <row r="8" customFormat="false" ht="21.75" hidden="false" customHeight="true" outlineLevel="0" collapsed="false">
      <c r="B8" s="18" t="s">
        <v>32</v>
      </c>
      <c r="C8" s="18"/>
      <c r="D8" s="18"/>
      <c r="E8" s="18"/>
      <c r="F8" s="18"/>
    </row>
    <row r="9" customFormat="false" ht="18" hidden="false" customHeight="true" outlineLevel="0" collapsed="false">
      <c r="B9" s="20" t="s">
        <v>33</v>
      </c>
      <c r="C9" s="21" t="s">
        <v>34</v>
      </c>
      <c r="D9" s="21"/>
      <c r="E9" s="21"/>
      <c r="F9" s="21"/>
    </row>
    <row r="10" customFormat="false" ht="31.5" hidden="false" customHeight="true" outlineLevel="0" collapsed="false">
      <c r="B10" s="22" t="s">
        <v>35</v>
      </c>
      <c r="C10" s="23" t="s">
        <v>36</v>
      </c>
      <c r="D10" s="23"/>
      <c r="E10" s="23"/>
      <c r="F10" s="23"/>
    </row>
    <row r="11" customFormat="false" ht="31.5" hidden="false" customHeight="true" outlineLevel="0" collapsed="false">
      <c r="B11" s="22" t="s">
        <v>37</v>
      </c>
      <c r="C11" s="23" t="s">
        <v>38</v>
      </c>
      <c r="D11" s="23"/>
      <c r="E11" s="23"/>
      <c r="F11" s="23"/>
    </row>
    <row r="12" customFormat="false" ht="31.5" hidden="false" customHeight="true" outlineLevel="0" collapsed="false">
      <c r="B12" s="22" t="s">
        <v>39</v>
      </c>
      <c r="C12" s="23" t="s">
        <v>40</v>
      </c>
      <c r="D12" s="23"/>
      <c r="E12" s="23"/>
      <c r="F12" s="23"/>
    </row>
    <row r="13" customFormat="false" ht="24" hidden="false" customHeight="true" outlineLevel="0" collapsed="false">
      <c r="B13" s="22" t="s">
        <v>41</v>
      </c>
      <c r="C13" s="23" t="s">
        <v>42</v>
      </c>
      <c r="D13" s="23"/>
      <c r="E13" s="23"/>
      <c r="F13" s="23"/>
    </row>
    <row r="14" customFormat="false" ht="31.5" hidden="false" customHeight="true" outlineLevel="0" collapsed="false">
      <c r="B14" s="22" t="s">
        <v>43</v>
      </c>
      <c r="C14" s="23" t="s">
        <v>44</v>
      </c>
      <c r="D14" s="23"/>
      <c r="E14" s="23"/>
      <c r="F14" s="23"/>
    </row>
    <row r="15" customFormat="false" ht="24" hidden="false" customHeight="true" outlineLevel="0" collapsed="false">
      <c r="B15" s="22" t="s">
        <v>45</v>
      </c>
      <c r="C15" s="23" t="s">
        <v>46</v>
      </c>
      <c r="D15" s="23"/>
      <c r="E15" s="23"/>
      <c r="F15" s="23"/>
    </row>
    <row r="17" customFormat="false" ht="21.75" hidden="false" customHeight="true" outlineLevel="0" collapsed="false">
      <c r="B17" s="18" t="s">
        <v>47</v>
      </c>
      <c r="C17" s="18"/>
      <c r="D17" s="18"/>
      <c r="E17" s="18"/>
      <c r="F17" s="18"/>
    </row>
    <row r="18" customFormat="false" ht="18" hidden="false" customHeight="true" outlineLevel="0" collapsed="false">
      <c r="B18" s="24" t="s">
        <v>41</v>
      </c>
      <c r="C18" s="24" t="s">
        <v>48</v>
      </c>
      <c r="D18" s="24"/>
      <c r="E18" s="24"/>
      <c r="F18" s="24"/>
    </row>
    <row r="19" customFormat="false" ht="21.75" hidden="false" customHeight="true" outlineLevel="0" collapsed="false">
      <c r="B19" s="25" t="s">
        <v>49</v>
      </c>
      <c r="C19" s="23" t="s">
        <v>50</v>
      </c>
      <c r="D19" s="23"/>
      <c r="E19" s="23"/>
      <c r="F19" s="23"/>
    </row>
    <row r="20" customFormat="false" ht="21.75" hidden="false" customHeight="true" outlineLevel="0" collapsed="false">
      <c r="B20" s="26" t="s">
        <v>51</v>
      </c>
      <c r="C20" s="23" t="s">
        <v>52</v>
      </c>
      <c r="D20" s="23"/>
      <c r="E20" s="23"/>
      <c r="F20" s="23"/>
    </row>
    <row r="21" customFormat="false" ht="21.75" hidden="false" customHeight="true" outlineLevel="0" collapsed="false">
      <c r="B21" s="27" t="s">
        <v>53</v>
      </c>
      <c r="C21" s="23" t="s">
        <v>54</v>
      </c>
      <c r="D21" s="23"/>
      <c r="E21" s="23"/>
      <c r="F21" s="23"/>
    </row>
    <row r="22" customFormat="false" ht="31.5" hidden="false" customHeight="true" outlineLevel="0" collapsed="false">
      <c r="B22" s="28" t="s">
        <v>55</v>
      </c>
      <c r="C22" s="23" t="s">
        <v>56</v>
      </c>
      <c r="D22" s="23"/>
      <c r="E22" s="23"/>
      <c r="F22" s="23"/>
    </row>
    <row r="23" customFormat="false" ht="31.5" hidden="false" customHeight="true" outlineLevel="0" collapsed="false">
      <c r="B23" s="29" t="s">
        <v>57</v>
      </c>
      <c r="C23" s="23" t="s">
        <v>58</v>
      </c>
      <c r="D23" s="23"/>
      <c r="E23" s="23"/>
      <c r="F23" s="23"/>
    </row>
    <row r="24" customFormat="false" ht="18.75" hidden="false" customHeight="true" outlineLevel="0" collapsed="false">
      <c r="B24" s="15" t="s">
        <v>59</v>
      </c>
      <c r="C24" s="15"/>
      <c r="D24" s="15"/>
      <c r="E24" s="15"/>
      <c r="F24" s="15"/>
    </row>
    <row r="26" customFormat="false" ht="21.75" hidden="false" customHeight="true" outlineLevel="0" collapsed="false">
      <c r="B26" s="18" t="s">
        <v>60</v>
      </c>
      <c r="C26" s="18"/>
      <c r="D26" s="18"/>
      <c r="E26" s="18"/>
      <c r="F26" s="18"/>
    </row>
    <row r="27" customFormat="false" ht="57.75" hidden="false" customHeight="true" outlineLevel="0" collapsed="false">
      <c r="B27" s="19" t="s">
        <v>61</v>
      </c>
      <c r="C27" s="19"/>
      <c r="D27" s="19"/>
      <c r="E27" s="19"/>
      <c r="F27" s="19"/>
    </row>
    <row r="28" customFormat="false" ht="31.5" hidden="false" customHeight="true" outlineLevel="0" collapsed="false">
      <c r="B28" s="30" t="s">
        <v>62</v>
      </c>
      <c r="C28" s="30"/>
      <c r="D28" s="30"/>
      <c r="E28" s="30"/>
      <c r="F28" s="30"/>
    </row>
  </sheetData>
  <mergeCells count="24">
    <mergeCell ref="A1:G1"/>
    <mergeCell ref="A2:G2"/>
    <mergeCell ref="B4:F4"/>
    <mergeCell ref="B5:F5"/>
    <mergeCell ref="B6:F6"/>
    <mergeCell ref="B8:F8"/>
    <mergeCell ref="C9:F9"/>
    <mergeCell ref="C10:F10"/>
    <mergeCell ref="C11:F11"/>
    <mergeCell ref="C12:F12"/>
    <mergeCell ref="C13:F13"/>
    <mergeCell ref="C14:F14"/>
    <mergeCell ref="C15:F15"/>
    <mergeCell ref="B17:F17"/>
    <mergeCell ref="C18:F18"/>
    <mergeCell ref="C19:F19"/>
    <mergeCell ref="C20:F20"/>
    <mergeCell ref="C21:F21"/>
    <mergeCell ref="C22:F22"/>
    <mergeCell ref="C23:F23"/>
    <mergeCell ref="B24:F24"/>
    <mergeCell ref="B26:F26"/>
    <mergeCell ref="B27:F27"/>
    <mergeCell ref="B28:F28"/>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2"/>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6" t="s">
        <v>63</v>
      </c>
      <c r="B1" s="16"/>
      <c r="C1" s="16"/>
      <c r="D1" s="16"/>
      <c r="E1" s="16"/>
      <c r="F1" s="16"/>
      <c r="G1" s="16"/>
      <c r="H1" s="16"/>
    </row>
    <row r="2" customFormat="false" ht="19.5" hidden="false" customHeight="true" outlineLevel="0" collapsed="false">
      <c r="A2" s="17" t="s">
        <v>64</v>
      </c>
      <c r="B2" s="17"/>
      <c r="C2" s="17"/>
      <c r="D2" s="17"/>
      <c r="E2" s="17"/>
      <c r="F2" s="17"/>
      <c r="G2" s="17"/>
      <c r="H2" s="17"/>
    </row>
    <row r="4" customFormat="false" ht="15.75" hidden="false" customHeight="true" outlineLevel="0" collapsed="false">
      <c r="B4" s="31" t="s">
        <v>65</v>
      </c>
      <c r="C4" s="31"/>
      <c r="D4" s="31" t="s">
        <v>66</v>
      </c>
      <c r="E4" s="31"/>
      <c r="F4" s="31" t="s">
        <v>67</v>
      </c>
      <c r="G4" s="31"/>
    </row>
    <row r="5" customFormat="false" ht="31.5" hidden="false" customHeight="true" outlineLevel="0" collapsed="false">
      <c r="B5" s="32" t="str">
        <f aca="false">TEXT(((COUNTIF('Audit - Clauses'!$F:$F,"Conforms")+COUNTIF('Audit - Annex A'!$G:$G,"Conforms"))+(COUNTIF('Audit - Clauses'!$F:$F,"Observation")+COUNTIF('Audit - Annex A'!$G:$G,"Observation"))+(COUNTIF('Audit - Clauses'!$F:$F,"Minor NC")+COUNTIF('Audit - Annex A'!$G:$G,"Minor NC"))+(COUNTIF('Audit - Clauses'!$F:$F,"Major NC")+COUNTIF('Audit - Annex A'!$G:$G,"Major NC"))),"0")&amp;" / "&amp;TEXT((COUNTIF('Audit - Clauses'!$J:$J,"?*")+COUNTIF('Audit - Annex A'!$K:$K,"?*")),"0")</f>
        <v>0 / 123</v>
      </c>
      <c r="C5" s="32"/>
      <c r="D5" s="33" t="n">
        <f aca="false">IFERROR(IFERROR(((COUNTIF('Audit - Clauses'!$F:$F,"Conforms")+COUNTIF('Audit - Annex A'!$G:$G,"Conforms"))+(COUNTIF('Audit - Clauses'!$F:$F,"Observation")+COUNTIF('Audit - Annex A'!$G:$G,"Observation")))/((COUNTIF('Audit - Clauses'!$F:$F,"Conforms")+COUNTIF('Audit - Annex A'!$G:$G,"Conforms"))+(COUNTIF('Audit - Clauses'!$F:$F,"Observation")+COUNTIF('Audit - Annex A'!$G:$G,"Observation"))+(COUNTIF('Audit - Clauses'!$F:$F,"Minor NC")+COUNTIF('Audit - Annex A'!$G:$G,"Minor NC"))+(COUNTIF('Audit - Clauses'!$F:$F,"Major NC")+COUNTIF('Audit - Annex A'!$G:$G,"Major NC"))),0),0)</f>
        <v>0</v>
      </c>
      <c r="E5" s="33"/>
      <c r="F5" s="34" t="n">
        <f aca="false">(COUNTIF('Audit - Clauses'!$F:$F,"Minor NC")+COUNTIF('Audit - Annex A'!$G:$G,"Minor NC"))+(COUNTIF('Audit - Clauses'!$F:$F,"Major NC")+COUNTIF('Audit - Annex A'!$G:$G,"Major NC"))</f>
        <v>0</v>
      </c>
      <c r="G5" s="34"/>
    </row>
    <row r="6" customFormat="false" ht="15.75" hidden="false" customHeight="true" outlineLevel="0" collapsed="false">
      <c r="B6" s="35" t="s">
        <v>68</v>
      </c>
      <c r="C6" s="35"/>
      <c r="D6" s="35" t="s">
        <v>69</v>
      </c>
      <c r="E6" s="35"/>
      <c r="F6" s="35" t="s">
        <v>70</v>
      </c>
      <c r="G6" s="35"/>
    </row>
    <row r="8" customFormat="false" ht="15.75" hidden="false" customHeight="true" outlineLevel="0" collapsed="false">
      <c r="B8" s="31" t="s">
        <v>71</v>
      </c>
      <c r="C8" s="31"/>
      <c r="D8" s="31" t="s">
        <v>72</v>
      </c>
      <c r="E8" s="31"/>
      <c r="F8" s="31" t="s">
        <v>73</v>
      </c>
      <c r="G8" s="31"/>
    </row>
    <row r="9" customFormat="false" ht="31.5" hidden="false" customHeight="true" outlineLevel="0" collapsed="false">
      <c r="B9" s="34" t="n">
        <f aca="false">(COUNTIF('Audit - Clauses'!$F:$F,"Major NC")+COUNTIF('Audit - Annex A'!$G:$G,"Major NC"))</f>
        <v>0</v>
      </c>
      <c r="C9" s="34"/>
      <c r="D9" s="34" t="n">
        <f aca="false">(COUNTIF('Audit - Clauses'!$F:$F,"Minor NC")+COUNTIF('Audit - Annex A'!$G:$G,"Minor NC"))</f>
        <v>0</v>
      </c>
      <c r="E9" s="34"/>
      <c r="F9" s="34" t="n">
        <f aca="false">(COUNTIF('Audit - Clauses'!$F:$F,"Observation")+COUNTIF('Audit - Annex A'!$G:$G,"Observation"))</f>
        <v>0</v>
      </c>
      <c r="G9" s="34"/>
    </row>
    <row r="10" customFormat="false" ht="15.75" hidden="false" customHeight="true" outlineLevel="0" collapsed="false">
      <c r="B10" s="35" t="s">
        <v>74</v>
      </c>
      <c r="C10" s="35"/>
      <c r="D10" s="35" t="s">
        <v>75</v>
      </c>
      <c r="E10" s="35"/>
      <c r="F10" s="35" t="s">
        <v>76</v>
      </c>
      <c r="G10" s="35"/>
    </row>
    <row r="12" customFormat="false" ht="21.75" hidden="false" customHeight="true" outlineLevel="0" collapsed="false">
      <c r="B12" s="18" t="s">
        <v>77</v>
      </c>
      <c r="C12" s="18"/>
      <c r="D12" s="18"/>
      <c r="E12" s="18"/>
      <c r="F12" s="18"/>
      <c r="G12" s="18"/>
    </row>
    <row r="13" customFormat="false" ht="18" hidden="false" customHeight="true" outlineLevel="0" collapsed="false">
      <c r="B13" s="36" t="s">
        <v>78</v>
      </c>
      <c r="C13" s="37" t="s">
        <v>79</v>
      </c>
      <c r="D13" s="37" t="s">
        <v>80</v>
      </c>
      <c r="E13" s="37" t="s">
        <v>49</v>
      </c>
      <c r="F13" s="37" t="s">
        <v>81</v>
      </c>
      <c r="G13" s="37" t="s">
        <v>82</v>
      </c>
    </row>
    <row r="14" customFormat="false" ht="16.5" hidden="false" customHeight="true" outlineLevel="0" collapsed="false">
      <c r="B14" s="38" t="s">
        <v>83</v>
      </c>
      <c r="C14" s="39" t="n">
        <f aca="false">COUNTIF('Audit - Clauses'!$J:$J,"4")</f>
        <v>4</v>
      </c>
      <c r="D14" s="39" t="n">
        <f aca="false">(COUNTIFS('Audit - Clauses'!$J:$J,"4",'Audit - Clauses'!$F:$F,"Conforms")+COUNTIFS('Audit - Clauses'!$J:$J,"4",'Audit - Clauses'!$F:$F,"Observation")+COUNTIFS('Audit - Clauses'!$J:$J,"4",'Audit - Clauses'!$F:$F,"Minor NC")+COUNTIFS('Audit - Clauses'!$J:$J,"4",'Audit - Clauses'!$F:$F,"Major NC"))</f>
        <v>0</v>
      </c>
      <c r="E14" s="39" t="n">
        <f aca="false">COUNTIFS('Audit - Clauses'!$J:$J,"4",'Audit - Clauses'!$F:$F,"Conforms")</f>
        <v>0</v>
      </c>
      <c r="F14" s="39" t="n">
        <f aca="false">COUNTIFS('Audit - Clauses'!$J:$J,"4",'Audit - Clauses'!$F:$F,"Minor NC")+COUNTIFS('Audit - Clauses'!$J:$J,"4",'Audit - Clauses'!$F:$F,"Major NC")</f>
        <v>0</v>
      </c>
      <c r="G14" s="40" t="n">
        <f aca="false">IFERROR((COUNTIFS('Audit - Clauses'!$J:$J,"4",'Audit - Clauses'!$F:$F,"Conforms")+COUNTIFS('Audit - Clauses'!$J:$J,"4",'Audit - Clauses'!$F:$F,"Observation"))/(COUNTIFS('Audit - Clauses'!$J:$J,"4",'Audit - Clauses'!$F:$F,"Conforms")+COUNTIFS('Audit - Clauses'!$J:$J,"4",'Audit - Clauses'!$F:$F,"Observation")+COUNTIFS('Audit - Clauses'!$J:$J,"4",'Audit - Clauses'!$F:$F,"Minor NC")+COUNTIFS('Audit - Clauses'!$J:$J,"4",'Audit - Clauses'!$F:$F,"Major NC")),0)</f>
        <v>0</v>
      </c>
    </row>
    <row r="15" customFormat="false" ht="16.5" hidden="false" customHeight="true" outlineLevel="0" collapsed="false">
      <c r="B15" s="38" t="s">
        <v>84</v>
      </c>
      <c r="C15" s="39" t="n">
        <f aca="false">COUNTIF('Audit - Clauses'!$J:$J,"5")</f>
        <v>3</v>
      </c>
      <c r="D15" s="39" t="n">
        <f aca="false">(COUNTIFS('Audit - Clauses'!$J:$J,"5",'Audit - Clauses'!$F:$F,"Conforms")+COUNTIFS('Audit - Clauses'!$J:$J,"5",'Audit - Clauses'!$F:$F,"Observation")+COUNTIFS('Audit - Clauses'!$J:$J,"5",'Audit - Clauses'!$F:$F,"Minor NC")+COUNTIFS('Audit - Clauses'!$J:$J,"5",'Audit - Clauses'!$F:$F,"Major NC"))</f>
        <v>0</v>
      </c>
      <c r="E15" s="39" t="n">
        <f aca="false">COUNTIFS('Audit - Clauses'!$J:$J,"5",'Audit - Clauses'!$F:$F,"Conforms")</f>
        <v>0</v>
      </c>
      <c r="F15" s="39" t="n">
        <f aca="false">COUNTIFS('Audit - Clauses'!$J:$J,"5",'Audit - Clauses'!$F:$F,"Minor NC")+COUNTIFS('Audit - Clauses'!$J:$J,"5",'Audit - Clauses'!$F:$F,"Major NC")</f>
        <v>0</v>
      </c>
      <c r="G15" s="40" t="n">
        <f aca="false">IFERROR((COUNTIFS('Audit - Clauses'!$J:$J,"5",'Audit - Clauses'!$F:$F,"Conforms")+COUNTIFS('Audit - Clauses'!$J:$J,"5",'Audit - Clauses'!$F:$F,"Observation"))/(COUNTIFS('Audit - Clauses'!$J:$J,"5",'Audit - Clauses'!$F:$F,"Conforms")+COUNTIFS('Audit - Clauses'!$J:$J,"5",'Audit - Clauses'!$F:$F,"Observation")+COUNTIFS('Audit - Clauses'!$J:$J,"5",'Audit - Clauses'!$F:$F,"Minor NC")+COUNTIFS('Audit - Clauses'!$J:$J,"5",'Audit - Clauses'!$F:$F,"Major NC")),0)</f>
        <v>0</v>
      </c>
    </row>
    <row r="16" customFormat="false" ht="16.5" hidden="false" customHeight="true" outlineLevel="0" collapsed="false">
      <c r="B16" s="38" t="s">
        <v>85</v>
      </c>
      <c r="C16" s="39" t="n">
        <f aca="false">COUNTIF('Audit - Clauses'!$J:$J,"6")</f>
        <v>5</v>
      </c>
      <c r="D16" s="39" t="n">
        <f aca="false">(COUNTIFS('Audit - Clauses'!$J:$J,"6",'Audit - Clauses'!$F:$F,"Conforms")+COUNTIFS('Audit - Clauses'!$J:$J,"6",'Audit - Clauses'!$F:$F,"Observation")+COUNTIFS('Audit - Clauses'!$J:$J,"6",'Audit - Clauses'!$F:$F,"Minor NC")+COUNTIFS('Audit - Clauses'!$J:$J,"6",'Audit - Clauses'!$F:$F,"Major NC"))</f>
        <v>0</v>
      </c>
      <c r="E16" s="39" t="n">
        <f aca="false">COUNTIFS('Audit - Clauses'!$J:$J,"6",'Audit - Clauses'!$F:$F,"Conforms")</f>
        <v>0</v>
      </c>
      <c r="F16" s="39" t="n">
        <f aca="false">COUNTIFS('Audit - Clauses'!$J:$J,"6",'Audit - Clauses'!$F:$F,"Minor NC")+COUNTIFS('Audit - Clauses'!$J:$J,"6",'Audit - Clauses'!$F:$F,"Major NC")</f>
        <v>0</v>
      </c>
      <c r="G16" s="40" t="n">
        <f aca="false">IFERROR((COUNTIFS('Audit - Clauses'!$J:$J,"6",'Audit - Clauses'!$F:$F,"Conforms")+COUNTIFS('Audit - Clauses'!$J:$J,"6",'Audit - Clauses'!$F:$F,"Observation"))/(COUNTIFS('Audit - Clauses'!$J:$J,"6",'Audit - Clauses'!$F:$F,"Conforms")+COUNTIFS('Audit - Clauses'!$J:$J,"6",'Audit - Clauses'!$F:$F,"Observation")+COUNTIFS('Audit - Clauses'!$J:$J,"6",'Audit - Clauses'!$F:$F,"Minor NC")+COUNTIFS('Audit - Clauses'!$J:$J,"6",'Audit - Clauses'!$F:$F,"Major NC")),0)</f>
        <v>0</v>
      </c>
    </row>
    <row r="17" customFormat="false" ht="16.5" hidden="false" customHeight="true" outlineLevel="0" collapsed="false">
      <c r="B17" s="38" t="s">
        <v>86</v>
      </c>
      <c r="C17" s="39" t="n">
        <f aca="false">COUNTIF('Audit - Clauses'!$J:$J,"7")</f>
        <v>7</v>
      </c>
      <c r="D17" s="39" t="n">
        <f aca="false">(COUNTIFS('Audit - Clauses'!$J:$J,"7",'Audit - Clauses'!$F:$F,"Conforms")+COUNTIFS('Audit - Clauses'!$J:$J,"7",'Audit - Clauses'!$F:$F,"Observation")+COUNTIFS('Audit - Clauses'!$J:$J,"7",'Audit - Clauses'!$F:$F,"Minor NC")+COUNTIFS('Audit - Clauses'!$J:$J,"7",'Audit - Clauses'!$F:$F,"Major NC"))</f>
        <v>0</v>
      </c>
      <c r="E17" s="39" t="n">
        <f aca="false">COUNTIFS('Audit - Clauses'!$J:$J,"7",'Audit - Clauses'!$F:$F,"Conforms")</f>
        <v>0</v>
      </c>
      <c r="F17" s="39" t="n">
        <f aca="false">COUNTIFS('Audit - Clauses'!$J:$J,"7",'Audit - Clauses'!$F:$F,"Minor NC")+COUNTIFS('Audit - Clauses'!$J:$J,"7",'Audit - Clauses'!$F:$F,"Major NC")</f>
        <v>0</v>
      </c>
      <c r="G17" s="40" t="n">
        <f aca="false">IFERROR((COUNTIFS('Audit - Clauses'!$J:$J,"7",'Audit - Clauses'!$F:$F,"Conforms")+COUNTIFS('Audit - Clauses'!$J:$J,"7",'Audit - Clauses'!$F:$F,"Observation"))/(COUNTIFS('Audit - Clauses'!$J:$J,"7",'Audit - Clauses'!$F:$F,"Conforms")+COUNTIFS('Audit - Clauses'!$J:$J,"7",'Audit - Clauses'!$F:$F,"Observation")+COUNTIFS('Audit - Clauses'!$J:$J,"7",'Audit - Clauses'!$F:$F,"Minor NC")+COUNTIFS('Audit - Clauses'!$J:$J,"7",'Audit - Clauses'!$F:$F,"Major NC")),0)</f>
        <v>0</v>
      </c>
    </row>
    <row r="18" customFormat="false" ht="16.5" hidden="false" customHeight="true" outlineLevel="0" collapsed="false">
      <c r="B18" s="38" t="s">
        <v>87</v>
      </c>
      <c r="C18" s="39" t="n">
        <f aca="false">COUNTIF('Audit - Clauses'!$J:$J,"8")</f>
        <v>3</v>
      </c>
      <c r="D18" s="39" t="n">
        <f aca="false">(COUNTIFS('Audit - Clauses'!$J:$J,"8",'Audit - Clauses'!$F:$F,"Conforms")+COUNTIFS('Audit - Clauses'!$J:$J,"8",'Audit - Clauses'!$F:$F,"Observation")+COUNTIFS('Audit - Clauses'!$J:$J,"8",'Audit - Clauses'!$F:$F,"Minor NC")+COUNTIFS('Audit - Clauses'!$J:$J,"8",'Audit - Clauses'!$F:$F,"Major NC"))</f>
        <v>0</v>
      </c>
      <c r="E18" s="39" t="n">
        <f aca="false">COUNTIFS('Audit - Clauses'!$J:$J,"8",'Audit - Clauses'!$F:$F,"Conforms")</f>
        <v>0</v>
      </c>
      <c r="F18" s="39" t="n">
        <f aca="false">COUNTIFS('Audit - Clauses'!$J:$J,"8",'Audit - Clauses'!$F:$F,"Minor NC")+COUNTIFS('Audit - Clauses'!$J:$J,"8",'Audit - Clauses'!$F:$F,"Major NC")</f>
        <v>0</v>
      </c>
      <c r="G18" s="40" t="n">
        <f aca="false">IFERROR((COUNTIFS('Audit - Clauses'!$J:$J,"8",'Audit - Clauses'!$F:$F,"Conforms")+COUNTIFS('Audit - Clauses'!$J:$J,"8",'Audit - Clauses'!$F:$F,"Observation"))/(COUNTIFS('Audit - Clauses'!$J:$J,"8",'Audit - Clauses'!$F:$F,"Conforms")+COUNTIFS('Audit - Clauses'!$J:$J,"8",'Audit - Clauses'!$F:$F,"Observation")+COUNTIFS('Audit - Clauses'!$J:$J,"8",'Audit - Clauses'!$F:$F,"Minor NC")+COUNTIFS('Audit - Clauses'!$J:$J,"8",'Audit - Clauses'!$F:$F,"Major NC")),0)</f>
        <v>0</v>
      </c>
    </row>
    <row r="19" customFormat="false" ht="16.5" hidden="false" customHeight="true" outlineLevel="0" collapsed="false">
      <c r="B19" s="38" t="s">
        <v>88</v>
      </c>
      <c r="C19" s="39" t="n">
        <f aca="false">COUNTIF('Audit - Clauses'!$J:$J,"9")</f>
        <v>6</v>
      </c>
      <c r="D19" s="39" t="n">
        <f aca="false">(COUNTIFS('Audit - Clauses'!$J:$J,"9",'Audit - Clauses'!$F:$F,"Conforms")+COUNTIFS('Audit - Clauses'!$J:$J,"9",'Audit - Clauses'!$F:$F,"Observation")+COUNTIFS('Audit - Clauses'!$J:$J,"9",'Audit - Clauses'!$F:$F,"Minor NC")+COUNTIFS('Audit - Clauses'!$J:$J,"9",'Audit - Clauses'!$F:$F,"Major NC"))</f>
        <v>0</v>
      </c>
      <c r="E19" s="39" t="n">
        <f aca="false">COUNTIFS('Audit - Clauses'!$J:$J,"9",'Audit - Clauses'!$F:$F,"Conforms")</f>
        <v>0</v>
      </c>
      <c r="F19" s="39" t="n">
        <f aca="false">COUNTIFS('Audit - Clauses'!$J:$J,"9",'Audit - Clauses'!$F:$F,"Minor NC")+COUNTIFS('Audit - Clauses'!$J:$J,"9",'Audit - Clauses'!$F:$F,"Major NC")</f>
        <v>0</v>
      </c>
      <c r="G19" s="40" t="n">
        <f aca="false">IFERROR((COUNTIFS('Audit - Clauses'!$J:$J,"9",'Audit - Clauses'!$F:$F,"Conforms")+COUNTIFS('Audit - Clauses'!$J:$J,"9",'Audit - Clauses'!$F:$F,"Observation"))/(COUNTIFS('Audit - Clauses'!$J:$J,"9",'Audit - Clauses'!$F:$F,"Conforms")+COUNTIFS('Audit - Clauses'!$J:$J,"9",'Audit - Clauses'!$F:$F,"Observation")+COUNTIFS('Audit - Clauses'!$J:$J,"9",'Audit - Clauses'!$F:$F,"Minor NC")+COUNTIFS('Audit - Clauses'!$J:$J,"9",'Audit - Clauses'!$F:$F,"Major NC")),0)</f>
        <v>0</v>
      </c>
    </row>
    <row r="20" customFormat="false" ht="16.5" hidden="false" customHeight="true" outlineLevel="0" collapsed="false">
      <c r="B20" s="38" t="s">
        <v>89</v>
      </c>
      <c r="C20" s="39" t="n">
        <f aca="false">COUNTIF('Audit - Clauses'!$J:$J,"10")</f>
        <v>2</v>
      </c>
      <c r="D20" s="39" t="n">
        <f aca="false">(COUNTIFS('Audit - Clauses'!$J:$J,"10",'Audit - Clauses'!$F:$F,"Conforms")+COUNTIFS('Audit - Clauses'!$J:$J,"10",'Audit - Clauses'!$F:$F,"Observation")+COUNTIFS('Audit - Clauses'!$J:$J,"10",'Audit - Clauses'!$F:$F,"Minor NC")+COUNTIFS('Audit - Clauses'!$J:$J,"10",'Audit - Clauses'!$F:$F,"Major NC"))</f>
        <v>0</v>
      </c>
      <c r="E20" s="39" t="n">
        <f aca="false">COUNTIFS('Audit - Clauses'!$J:$J,"10",'Audit - Clauses'!$F:$F,"Conforms")</f>
        <v>0</v>
      </c>
      <c r="F20" s="39" t="n">
        <f aca="false">COUNTIFS('Audit - Clauses'!$J:$J,"10",'Audit - Clauses'!$F:$F,"Minor NC")+COUNTIFS('Audit - Clauses'!$J:$J,"10",'Audit - Clauses'!$F:$F,"Major NC")</f>
        <v>0</v>
      </c>
      <c r="G20" s="40" t="n">
        <f aca="false">IFERROR((COUNTIFS('Audit - Clauses'!$J:$J,"10",'Audit - Clauses'!$F:$F,"Conforms")+COUNTIFS('Audit - Clauses'!$J:$J,"10",'Audit - Clauses'!$F:$F,"Observation"))/(COUNTIFS('Audit - Clauses'!$J:$J,"10",'Audit - Clauses'!$F:$F,"Conforms")+COUNTIFS('Audit - Clauses'!$J:$J,"10",'Audit - Clauses'!$F:$F,"Observation")+COUNTIFS('Audit - Clauses'!$J:$J,"10",'Audit - Clauses'!$F:$F,"Minor NC")+COUNTIFS('Audit - Clauses'!$J:$J,"10",'Audit - Clauses'!$F:$F,"Major NC")),0)</f>
        <v>0</v>
      </c>
    </row>
    <row r="21" customFormat="false" ht="16.5" hidden="false" customHeight="true" outlineLevel="0" collapsed="false">
      <c r="B21" s="38" t="s">
        <v>90</v>
      </c>
      <c r="C21" s="39" t="n">
        <f aca="false">COUNTIF('Audit - Annex A'!$K:$K,"A.5")</f>
        <v>37</v>
      </c>
      <c r="D21" s="39" t="n">
        <f aca="false">(COUNTIFS('Audit - Annex A'!$K:$K,"A.5",'Audit - Annex A'!$G:$G,"Conforms")+COUNTIFS('Audit - Annex A'!$K:$K,"A.5",'Audit - Annex A'!$G:$G,"Observation")+COUNTIFS('Audit - Annex A'!$K:$K,"A.5",'Audit - Annex A'!$G:$G,"Minor NC")+COUNTIFS('Audit - Annex A'!$K:$K,"A.5",'Audit - Annex A'!$G:$G,"Major NC"))</f>
        <v>0</v>
      </c>
      <c r="E21" s="39" t="n">
        <f aca="false">COUNTIFS('Audit - Annex A'!$K:$K,"A.5",'Audit - Annex A'!$G:$G,"Conforms")</f>
        <v>0</v>
      </c>
      <c r="F21" s="39" t="n">
        <f aca="false">COUNTIFS('Audit - Annex A'!$K:$K,"A.5",'Audit - Annex A'!$G:$G,"Minor NC")+COUNTIFS('Audit - Annex A'!$K:$K,"A.5",'Audit - Annex A'!$G:$G,"Major NC")</f>
        <v>0</v>
      </c>
      <c r="G21" s="40" t="n">
        <f aca="false">IFERROR((COUNTIFS('Audit - Annex A'!$K:$K,"A.5",'Audit - Annex A'!$G:$G,"Conforms")+COUNTIFS('Audit - Annex A'!$K:$K,"A.5",'Audit - Annex A'!$G:$G,"Observation"))/(COUNTIFS('Audit - Annex A'!$K:$K,"A.5",'Audit - Annex A'!$G:$G,"Conforms")+COUNTIFS('Audit - Annex A'!$K:$K,"A.5",'Audit - Annex A'!$G:$G,"Observation")+COUNTIFS('Audit - Annex A'!$K:$K,"A.5",'Audit - Annex A'!$G:$G,"Minor NC")+COUNTIFS('Audit - Annex A'!$K:$K,"A.5",'Audit - Annex A'!$G:$G,"Major NC")),0)</f>
        <v>0</v>
      </c>
    </row>
    <row r="22" customFormat="false" ht="16.5" hidden="false" customHeight="true" outlineLevel="0" collapsed="false">
      <c r="B22" s="38" t="s">
        <v>91</v>
      </c>
      <c r="C22" s="39" t="n">
        <f aca="false">COUNTIF('Audit - Annex A'!$K:$K,"A.6")</f>
        <v>8</v>
      </c>
      <c r="D22" s="39" t="n">
        <f aca="false">(COUNTIFS('Audit - Annex A'!$K:$K,"A.6",'Audit - Annex A'!$G:$G,"Conforms")+COUNTIFS('Audit - Annex A'!$K:$K,"A.6",'Audit - Annex A'!$G:$G,"Observation")+COUNTIFS('Audit - Annex A'!$K:$K,"A.6",'Audit - Annex A'!$G:$G,"Minor NC")+COUNTIFS('Audit - Annex A'!$K:$K,"A.6",'Audit - Annex A'!$G:$G,"Major NC"))</f>
        <v>0</v>
      </c>
      <c r="E22" s="39" t="n">
        <f aca="false">COUNTIFS('Audit - Annex A'!$K:$K,"A.6",'Audit - Annex A'!$G:$G,"Conforms")</f>
        <v>0</v>
      </c>
      <c r="F22" s="39" t="n">
        <f aca="false">COUNTIFS('Audit - Annex A'!$K:$K,"A.6",'Audit - Annex A'!$G:$G,"Minor NC")+COUNTIFS('Audit - Annex A'!$K:$K,"A.6",'Audit - Annex A'!$G:$G,"Major NC")</f>
        <v>0</v>
      </c>
      <c r="G22" s="40" t="n">
        <f aca="false">IFERROR((COUNTIFS('Audit - Annex A'!$K:$K,"A.6",'Audit - Annex A'!$G:$G,"Conforms")+COUNTIFS('Audit - Annex A'!$K:$K,"A.6",'Audit - Annex A'!$G:$G,"Observation"))/(COUNTIFS('Audit - Annex A'!$K:$K,"A.6",'Audit - Annex A'!$G:$G,"Conforms")+COUNTIFS('Audit - Annex A'!$K:$K,"A.6",'Audit - Annex A'!$G:$G,"Observation")+COUNTIFS('Audit - Annex A'!$K:$K,"A.6",'Audit - Annex A'!$G:$G,"Minor NC")+COUNTIFS('Audit - Annex A'!$K:$K,"A.6",'Audit - Annex A'!$G:$G,"Major NC")),0)</f>
        <v>0</v>
      </c>
    </row>
    <row r="23" customFormat="false" ht="16.5" hidden="false" customHeight="true" outlineLevel="0" collapsed="false">
      <c r="B23" s="38" t="s">
        <v>92</v>
      </c>
      <c r="C23" s="39" t="n">
        <f aca="false">COUNTIF('Audit - Annex A'!$K:$K,"A.7")</f>
        <v>14</v>
      </c>
      <c r="D23" s="39" t="n">
        <f aca="false">(COUNTIFS('Audit - Annex A'!$K:$K,"A.7",'Audit - Annex A'!$G:$G,"Conforms")+COUNTIFS('Audit - Annex A'!$K:$K,"A.7",'Audit - Annex A'!$G:$G,"Observation")+COUNTIFS('Audit - Annex A'!$K:$K,"A.7",'Audit - Annex A'!$G:$G,"Minor NC")+COUNTIFS('Audit - Annex A'!$K:$K,"A.7",'Audit - Annex A'!$G:$G,"Major NC"))</f>
        <v>0</v>
      </c>
      <c r="E23" s="39" t="n">
        <f aca="false">COUNTIFS('Audit - Annex A'!$K:$K,"A.7",'Audit - Annex A'!$G:$G,"Conforms")</f>
        <v>0</v>
      </c>
      <c r="F23" s="39" t="n">
        <f aca="false">COUNTIFS('Audit - Annex A'!$K:$K,"A.7",'Audit - Annex A'!$G:$G,"Minor NC")+COUNTIFS('Audit - Annex A'!$K:$K,"A.7",'Audit - Annex A'!$G:$G,"Major NC")</f>
        <v>0</v>
      </c>
      <c r="G23" s="40" t="n">
        <f aca="false">IFERROR((COUNTIFS('Audit - Annex A'!$K:$K,"A.7",'Audit - Annex A'!$G:$G,"Conforms")+COUNTIFS('Audit - Annex A'!$K:$K,"A.7",'Audit - Annex A'!$G:$G,"Observation"))/(COUNTIFS('Audit - Annex A'!$K:$K,"A.7",'Audit - Annex A'!$G:$G,"Conforms")+COUNTIFS('Audit - Annex A'!$K:$K,"A.7",'Audit - Annex A'!$G:$G,"Observation")+COUNTIFS('Audit - Annex A'!$K:$K,"A.7",'Audit - Annex A'!$G:$G,"Minor NC")+COUNTIFS('Audit - Annex A'!$K:$K,"A.7",'Audit - Annex A'!$G:$G,"Major NC")),0)</f>
        <v>0</v>
      </c>
    </row>
    <row r="24" customFormat="false" ht="16.5" hidden="false" customHeight="true" outlineLevel="0" collapsed="false">
      <c r="B24" s="38" t="s">
        <v>93</v>
      </c>
      <c r="C24" s="39" t="n">
        <f aca="false">COUNTIF('Audit - Annex A'!$K:$K,"A.8")</f>
        <v>34</v>
      </c>
      <c r="D24" s="39" t="n">
        <f aca="false">(COUNTIFS('Audit - Annex A'!$K:$K,"A.8",'Audit - Annex A'!$G:$G,"Conforms")+COUNTIFS('Audit - Annex A'!$K:$K,"A.8",'Audit - Annex A'!$G:$G,"Observation")+COUNTIFS('Audit - Annex A'!$K:$K,"A.8",'Audit - Annex A'!$G:$G,"Minor NC")+COUNTIFS('Audit - Annex A'!$K:$K,"A.8",'Audit - Annex A'!$G:$G,"Major NC"))</f>
        <v>0</v>
      </c>
      <c r="E24" s="39" t="n">
        <f aca="false">COUNTIFS('Audit - Annex A'!$K:$K,"A.8",'Audit - Annex A'!$G:$G,"Conforms")</f>
        <v>0</v>
      </c>
      <c r="F24" s="39" t="n">
        <f aca="false">COUNTIFS('Audit - Annex A'!$K:$K,"A.8",'Audit - Annex A'!$G:$G,"Minor NC")+COUNTIFS('Audit - Annex A'!$K:$K,"A.8",'Audit - Annex A'!$G:$G,"Major NC")</f>
        <v>0</v>
      </c>
      <c r="G24" s="40" t="n">
        <f aca="false">IFERROR((COUNTIFS('Audit - Annex A'!$K:$K,"A.8",'Audit - Annex A'!$G:$G,"Conforms")+COUNTIFS('Audit - Annex A'!$K:$K,"A.8",'Audit - Annex A'!$G:$G,"Observation"))/(COUNTIFS('Audit - Annex A'!$K:$K,"A.8",'Audit - Annex A'!$G:$G,"Conforms")+COUNTIFS('Audit - Annex A'!$K:$K,"A.8",'Audit - Annex A'!$G:$G,"Observation")+COUNTIFS('Audit - Annex A'!$K:$K,"A.8",'Audit - Annex A'!$G:$G,"Minor NC")+COUNTIFS('Audit - Annex A'!$K:$K,"A.8",'Audit - Annex A'!$G:$G,"Major NC")),0)</f>
        <v>0</v>
      </c>
    </row>
    <row r="25" customFormat="false" ht="16.5" hidden="false" customHeight="true" outlineLevel="0" collapsed="false">
      <c r="B25" s="41" t="s">
        <v>94</v>
      </c>
      <c r="C25" s="42" t="n">
        <f aca="false">(COUNTIF('Audit - Clauses'!$J:$J,"?*")+COUNTIF('Audit - Annex A'!$K:$K,"?*"))</f>
        <v>123</v>
      </c>
      <c r="D25" s="42" t="n">
        <f aca="false">((COUNTIF('Audit - Clauses'!$F:$F,"Conforms")+COUNTIF('Audit - Annex A'!$G:$G,"Conforms"))+(COUNTIF('Audit - Clauses'!$F:$F,"Observation")+COUNTIF('Audit - Annex A'!$G:$G,"Observation"))+(COUNTIF('Audit - Clauses'!$F:$F,"Minor NC")+COUNTIF('Audit - Annex A'!$G:$G,"Minor NC"))+(COUNTIF('Audit - Clauses'!$F:$F,"Major NC")+COUNTIF('Audit - Annex A'!$G:$G,"Major NC")))</f>
        <v>0</v>
      </c>
      <c r="E25" s="42" t="n">
        <f aca="false">(COUNTIF('Audit - Clauses'!$F:$F,"Conforms")+COUNTIF('Audit - Annex A'!$G:$G,"Conforms"))</f>
        <v>0</v>
      </c>
      <c r="F25" s="42" t="n">
        <f aca="false">(COUNTIF('Audit - Clauses'!$F:$F,"Minor NC")+COUNTIF('Audit - Annex A'!$G:$G,"Minor NC"))+(COUNTIF('Audit - Clauses'!$F:$F,"Major NC")+COUNTIF('Audit - Annex A'!$G:$G,"Major NC"))</f>
        <v>0</v>
      </c>
      <c r="G25" s="43" t="n">
        <f aca="false">IFERROR(((COUNTIF('Audit - Clauses'!$F:$F,"Conforms")+COUNTIF('Audit - Annex A'!$G:$G,"Conforms"))+(COUNTIF('Audit - Clauses'!$F:$F,"Observation")+COUNTIF('Audit - Annex A'!$G:$G,"Observation")))/((COUNTIF('Audit - Clauses'!$F:$F,"Conforms")+COUNTIF('Audit - Annex A'!$G:$G,"Conforms"))+(COUNTIF('Audit - Clauses'!$F:$F,"Observation")+COUNTIF('Audit - Annex A'!$G:$G,"Observation"))+(COUNTIF('Audit - Clauses'!$F:$F,"Minor NC")+COUNTIF('Audit - Annex A'!$G:$G,"Minor NC"))+(COUNTIF('Audit - Clauses'!$F:$F,"Major NC")+COUNTIF('Audit - Annex A'!$G:$G,"Major NC"))),0)</f>
        <v>0</v>
      </c>
    </row>
    <row r="27" customFormat="false" ht="19.5" hidden="false" customHeight="true" outlineLevel="0" collapsed="false">
      <c r="B27" s="44" t="s">
        <v>95</v>
      </c>
      <c r="C27" s="44"/>
      <c r="D27" s="44"/>
      <c r="E27" s="44"/>
      <c r="F27" s="44"/>
      <c r="G27" s="44"/>
    </row>
    <row r="28" customFormat="false" ht="15.75" hidden="false" customHeight="true" outlineLevel="0" collapsed="false">
      <c r="B28" s="45" t="s">
        <v>41</v>
      </c>
      <c r="C28" s="46" t="s">
        <v>96</v>
      </c>
      <c r="D28" s="46"/>
      <c r="E28" s="46" t="s">
        <v>97</v>
      </c>
      <c r="F28" s="46"/>
      <c r="G28" s="46"/>
    </row>
    <row r="29" customFormat="false" ht="15.75" hidden="false" customHeight="true" outlineLevel="0" collapsed="false">
      <c r="B29" s="25" t="s">
        <v>49</v>
      </c>
      <c r="C29" s="47" t="n">
        <f aca="false">(COUNTIF('Audit - Clauses'!$F:$F,"Conforms")+COUNTIF('Audit - Annex A'!$G:$G,"Conforms"))</f>
        <v>0</v>
      </c>
      <c r="D29" s="47"/>
      <c r="E29" s="48" t="n">
        <f aca="false">IFERROR((COUNTIF('Audit - Clauses'!$F:$F,"Conforms")+COUNTIF('Audit - Annex A'!$G:$G,"Conforms"))/((COUNTIF('Audit - Clauses'!$F:$F,"Conforms")+COUNTIF('Audit - Annex A'!$G:$G,"Conforms"))+(COUNTIF('Audit - Clauses'!$F:$F,"Observation")+COUNTIF('Audit - Annex A'!$G:$G,"Observation"))+(COUNTIF('Audit - Clauses'!$F:$F,"Minor NC")+COUNTIF('Audit - Annex A'!$G:$G,"Minor NC"))+(COUNTIF('Audit - Clauses'!$F:$F,"Major NC")+COUNTIF('Audit - Annex A'!$G:$G,"Major NC"))),0)</f>
        <v>0</v>
      </c>
      <c r="F29" s="48"/>
      <c r="G29" s="48"/>
    </row>
    <row r="30" customFormat="false" ht="15.75" hidden="false" customHeight="true" outlineLevel="0" collapsed="false">
      <c r="B30" s="26" t="s">
        <v>51</v>
      </c>
      <c r="C30" s="47" t="n">
        <f aca="false">(COUNTIF('Audit - Clauses'!$F:$F,"Observation")+COUNTIF('Audit - Annex A'!$G:$G,"Observation"))</f>
        <v>0</v>
      </c>
      <c r="D30" s="47"/>
      <c r="E30" s="48" t="n">
        <f aca="false">IFERROR((COUNTIF('Audit - Clauses'!$F:$F,"Observation")+COUNTIF('Audit - Annex A'!$G:$G,"Observation"))/((COUNTIF('Audit - Clauses'!$F:$F,"Conforms")+COUNTIF('Audit - Annex A'!$G:$G,"Conforms"))+(COUNTIF('Audit - Clauses'!$F:$F,"Observation")+COUNTIF('Audit - Annex A'!$G:$G,"Observation"))+(COUNTIF('Audit - Clauses'!$F:$F,"Minor NC")+COUNTIF('Audit - Annex A'!$G:$G,"Minor NC"))+(COUNTIF('Audit - Clauses'!$F:$F,"Major NC")+COUNTIF('Audit - Annex A'!$G:$G,"Major NC"))),0)</f>
        <v>0</v>
      </c>
      <c r="F30" s="48"/>
      <c r="G30" s="48"/>
    </row>
    <row r="31" customFormat="false" ht="15.75" hidden="false" customHeight="true" outlineLevel="0" collapsed="false">
      <c r="B31" s="27" t="s">
        <v>53</v>
      </c>
      <c r="C31" s="47" t="n">
        <f aca="false">(COUNTIF('Audit - Clauses'!$F:$F,"Minor NC")+COUNTIF('Audit - Annex A'!$G:$G,"Minor NC"))</f>
        <v>0</v>
      </c>
      <c r="D31" s="47"/>
      <c r="E31" s="48" t="n">
        <f aca="false">IFERROR((COUNTIF('Audit - Clauses'!$F:$F,"Minor NC")+COUNTIF('Audit - Annex A'!$G:$G,"Minor NC"))/((COUNTIF('Audit - Clauses'!$F:$F,"Conforms")+COUNTIF('Audit - Annex A'!$G:$G,"Conforms"))+(COUNTIF('Audit - Clauses'!$F:$F,"Observation")+COUNTIF('Audit - Annex A'!$G:$G,"Observation"))+(COUNTIF('Audit - Clauses'!$F:$F,"Minor NC")+COUNTIF('Audit - Annex A'!$G:$G,"Minor NC"))+(COUNTIF('Audit - Clauses'!$F:$F,"Major NC")+COUNTIF('Audit - Annex A'!$G:$G,"Major NC"))),0)</f>
        <v>0</v>
      </c>
      <c r="F31" s="48"/>
      <c r="G31" s="48"/>
    </row>
    <row r="32" customFormat="false" ht="15.75" hidden="false" customHeight="true" outlineLevel="0" collapsed="false">
      <c r="B32" s="28" t="s">
        <v>55</v>
      </c>
      <c r="C32" s="47" t="n">
        <f aca="false">(COUNTIF('Audit - Clauses'!$F:$F,"Major NC")+COUNTIF('Audit - Annex A'!$G:$G,"Major NC"))</f>
        <v>0</v>
      </c>
      <c r="D32" s="47"/>
      <c r="E32" s="48" t="n">
        <f aca="false">IFERROR((COUNTIF('Audit - Clauses'!$F:$F,"Major NC")+COUNTIF('Audit - Annex A'!$G:$G,"Major NC"))/((COUNTIF('Audit - Clauses'!$F:$F,"Conforms")+COUNTIF('Audit - Annex A'!$G:$G,"Conforms"))+(COUNTIF('Audit - Clauses'!$F:$F,"Observation")+COUNTIF('Audit - Annex A'!$G:$G,"Observation"))+(COUNTIF('Audit - Clauses'!$F:$F,"Minor NC")+COUNTIF('Audit - Annex A'!$G:$G,"Minor NC"))+(COUNTIF('Audit - Clauses'!$F:$F,"Major NC")+COUNTIF('Audit - Annex A'!$G:$G,"Major NC"))),0)</f>
        <v>0</v>
      </c>
      <c r="F32" s="48"/>
      <c r="G32" s="48"/>
    </row>
    <row r="33" customFormat="false" ht="15.75" hidden="false" customHeight="true" outlineLevel="0" collapsed="false">
      <c r="B33" s="29" t="s">
        <v>57</v>
      </c>
      <c r="C33" s="47" t="n">
        <f aca="false">(COUNTIF('Audit - Clauses'!$F:$F,"Not Applicable")+COUNTIF('Audit - Annex A'!$G:$G,"Not Applicable"))</f>
        <v>0</v>
      </c>
      <c r="D33" s="47"/>
      <c r="E33" s="48" t="n">
        <f aca="false">IFERROR((COUNTIF('Audit - Clauses'!$F:$F,"Not Applicable")+COUNTIF('Audit - Annex A'!$G:$G,"Not Applicable"))/(COUNTIF('Audit - Clauses'!$J:$J,"?*")+COUNTIF('Audit - Annex A'!$K:$K,"?*")),0)</f>
        <v>0</v>
      </c>
      <c r="F33" s="48"/>
      <c r="G33" s="48"/>
    </row>
    <row r="35" customFormat="false" ht="15" hidden="false" customHeight="false" outlineLevel="0" collapsed="false">
      <c r="B35" s="49" t="s">
        <v>98</v>
      </c>
      <c r="C35" s="49"/>
      <c r="D35" s="49"/>
      <c r="E35" s="49"/>
      <c r="F35" s="49"/>
      <c r="G35" s="49"/>
    </row>
  </sheetData>
  <mergeCells count="35">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7:G27"/>
    <mergeCell ref="C28:D28"/>
    <mergeCell ref="E28:G28"/>
    <mergeCell ref="C29:D29"/>
    <mergeCell ref="E29:G29"/>
    <mergeCell ref="C30:D30"/>
    <mergeCell ref="E30:G30"/>
    <mergeCell ref="C31:D31"/>
    <mergeCell ref="E31:G31"/>
    <mergeCell ref="C32:D32"/>
    <mergeCell ref="E32:G32"/>
    <mergeCell ref="C33:D33"/>
    <mergeCell ref="E33:G33"/>
    <mergeCell ref="B35:G35"/>
  </mergeCells>
  <conditionalFormatting sqref="G14:G25">
    <cfRule type="colorScale" priority="2">
      <colorScale>
        <cfvo type="num" val="0"/>
        <cfvo type="num" val="0.5"/>
        <cfvo type="num" val="1"/>
        <color rgb="FFF3B4B4"/>
        <color rgb="FFF6DA9B"/>
        <color rgb="FFADD9B4"/>
      </colorScale>
    </cfRule>
  </conditionalFormatting>
  <conditionalFormatting sqref="C29:C33">
    <cfRule type="dataBar" priority="3">
      <dataBar showValue="1" minLength="10" maxLength="90">
        <cfvo type="num" val="0"/>
        <cfvo type="num" val="123"/>
        <color rgb="FFC4943E"/>
      </dataBar>
      <extLst>
        <ext xmlns:x14="http://schemas.microsoft.com/office/spreadsheetml/2009/9/main" uri="{B025F937-C7B1-47D3-B67F-A62EFF666E3E}">
          <x14:id>{EF2C265E-30DB-4DF6-978D-AA9496C0601A}</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EF2C265E-30DB-4DF6-978D-AA9496C0601A}">
            <x14:dataBar minLength="10" maxLength="90" axisPosition="none" gradient="true">
              <x14:cfvo type="num">
                <xm:f>0</xm:f>
              </x14:cfvo>
              <x14:cfvo type="num">
                <xm:f>123</xm:f>
              </x14:cfvo>
              <x14:negativeFillColor rgb="FFC4943E"/>
              <x14:axisColor rgb="FF000000"/>
            </x14:dataBar>
          </x14:cfRule>
          <xm:sqref>C29:C33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J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62"/>
    <col collapsed="false" customWidth="true" hidden="false" outlineLevel="0" max="4" min="4" style="0" width="13"/>
    <col collapsed="false" customWidth="true" hidden="false" outlineLevel="0" max="5" min="5" style="0" width="24"/>
    <col collapsed="false" customWidth="true" hidden="false" outlineLevel="0" max="6" min="6" style="0" width="14"/>
    <col collapsed="false" customWidth="true" hidden="false" outlineLevel="0" max="7" min="7" style="0" width="28"/>
    <col collapsed="false" customWidth="true" hidden="false" outlineLevel="0" max="8" min="8" style="0" width="12"/>
    <col collapsed="false" customWidth="true" hidden="false" outlineLevel="0" max="9" min="9" style="0" width="11"/>
    <col collapsed="false" customWidth="true" hidden="true" outlineLevel="0" max="10" min="10" style="0" width="13"/>
  </cols>
  <sheetData>
    <row r="1" customFormat="false" ht="33.75" hidden="false" customHeight="true" outlineLevel="0" collapsed="false">
      <c r="A1" s="16" t="s">
        <v>99</v>
      </c>
      <c r="B1" s="16"/>
      <c r="C1" s="16"/>
      <c r="D1" s="16"/>
      <c r="E1" s="16"/>
      <c r="F1" s="16"/>
      <c r="G1" s="16"/>
      <c r="H1" s="16"/>
      <c r="I1" s="16"/>
    </row>
    <row r="2" customFormat="false" ht="19.5" hidden="false" customHeight="true" outlineLevel="0" collapsed="false">
      <c r="A2" s="17" t="s">
        <v>100</v>
      </c>
      <c r="B2" s="17"/>
      <c r="C2" s="17"/>
      <c r="D2" s="17"/>
      <c r="E2" s="17"/>
      <c r="F2" s="17"/>
      <c r="G2" s="17"/>
      <c r="H2" s="17"/>
      <c r="I2" s="17"/>
    </row>
    <row r="3" customFormat="false" ht="30" hidden="false" customHeight="true" outlineLevel="0" collapsed="false">
      <c r="A3" s="50" t="s">
        <v>101</v>
      </c>
      <c r="B3" s="50" t="s">
        <v>102</v>
      </c>
      <c r="C3" s="50" t="s">
        <v>103</v>
      </c>
      <c r="D3" s="50" t="s">
        <v>37</v>
      </c>
      <c r="E3" s="50" t="s">
        <v>39</v>
      </c>
      <c r="F3" s="50" t="s">
        <v>41</v>
      </c>
      <c r="G3" s="50" t="s">
        <v>43</v>
      </c>
      <c r="H3" s="50" t="s">
        <v>104</v>
      </c>
      <c r="I3" s="50" t="s">
        <v>105</v>
      </c>
    </row>
    <row r="4" customFormat="false" ht="19.5" hidden="false" customHeight="true" outlineLevel="0" collapsed="false">
      <c r="A4" s="51" t="s">
        <v>83</v>
      </c>
      <c r="B4" s="51"/>
      <c r="C4" s="51"/>
      <c r="D4" s="51"/>
      <c r="E4" s="51"/>
      <c r="F4" s="51"/>
      <c r="G4" s="51"/>
      <c r="H4" s="51"/>
      <c r="I4" s="51"/>
    </row>
    <row r="5" customFormat="false" ht="177.75" hidden="false" customHeight="true" outlineLevel="0" collapsed="false">
      <c r="A5" s="52" t="s">
        <v>106</v>
      </c>
      <c r="B5" s="52" t="s">
        <v>107</v>
      </c>
      <c r="C5" s="53" t="s">
        <v>108</v>
      </c>
      <c r="D5" s="54"/>
      <c r="E5" s="54"/>
      <c r="F5" s="55"/>
      <c r="G5" s="54"/>
      <c r="H5" s="55"/>
      <c r="I5" s="56"/>
      <c r="J5" s="57" t="s">
        <v>109</v>
      </c>
    </row>
    <row r="6" customFormat="false" ht="141.75" hidden="false" customHeight="true" outlineLevel="0" collapsed="false">
      <c r="A6" s="52" t="s">
        <v>110</v>
      </c>
      <c r="B6" s="52" t="s">
        <v>111</v>
      </c>
      <c r="C6" s="53" t="s">
        <v>112</v>
      </c>
      <c r="D6" s="54"/>
      <c r="E6" s="54"/>
      <c r="F6" s="55"/>
      <c r="G6" s="54"/>
      <c r="H6" s="55"/>
      <c r="I6" s="56"/>
      <c r="J6" s="57" t="s">
        <v>109</v>
      </c>
    </row>
    <row r="7" customFormat="false" ht="165.75" hidden="false" customHeight="true" outlineLevel="0" collapsed="false">
      <c r="A7" s="52" t="s">
        <v>113</v>
      </c>
      <c r="B7" s="52" t="s">
        <v>114</v>
      </c>
      <c r="C7" s="53" t="s">
        <v>115</v>
      </c>
      <c r="D7" s="54"/>
      <c r="E7" s="54"/>
      <c r="F7" s="55"/>
      <c r="G7" s="54"/>
      <c r="H7" s="55"/>
      <c r="I7" s="56"/>
      <c r="J7" s="57" t="s">
        <v>109</v>
      </c>
    </row>
    <row r="8" customFormat="false" ht="105.75" hidden="false" customHeight="true" outlineLevel="0" collapsed="false">
      <c r="A8" s="52" t="s">
        <v>116</v>
      </c>
      <c r="B8" s="52" t="s">
        <v>117</v>
      </c>
      <c r="C8" s="53" t="s">
        <v>118</v>
      </c>
      <c r="D8" s="54"/>
      <c r="E8" s="54"/>
      <c r="F8" s="55"/>
      <c r="G8" s="54"/>
      <c r="H8" s="55"/>
      <c r="I8" s="56"/>
      <c r="J8" s="57" t="s">
        <v>109</v>
      </c>
    </row>
    <row r="9" customFormat="false" ht="19.5" hidden="false" customHeight="true" outlineLevel="0" collapsed="false">
      <c r="A9" s="51" t="s">
        <v>84</v>
      </c>
      <c r="B9" s="51"/>
      <c r="C9" s="51"/>
      <c r="D9" s="51"/>
      <c r="E9" s="51"/>
      <c r="F9" s="51"/>
      <c r="G9" s="51"/>
      <c r="H9" s="51"/>
      <c r="I9" s="51"/>
    </row>
    <row r="10" customFormat="false" ht="189.75" hidden="false" customHeight="true" outlineLevel="0" collapsed="false">
      <c r="A10" s="52" t="s">
        <v>119</v>
      </c>
      <c r="B10" s="52" t="s">
        <v>120</v>
      </c>
      <c r="C10" s="53" t="s">
        <v>121</v>
      </c>
      <c r="D10" s="54"/>
      <c r="E10" s="54"/>
      <c r="F10" s="55"/>
      <c r="G10" s="54"/>
      <c r="H10" s="55"/>
      <c r="I10" s="56"/>
      <c r="J10" s="57" t="s">
        <v>122</v>
      </c>
    </row>
    <row r="11" customFormat="false" ht="153.75" hidden="false" customHeight="true" outlineLevel="0" collapsed="false">
      <c r="A11" s="52" t="s">
        <v>123</v>
      </c>
      <c r="B11" s="52" t="s">
        <v>124</v>
      </c>
      <c r="C11" s="53" t="s">
        <v>125</v>
      </c>
      <c r="D11" s="54"/>
      <c r="E11" s="54"/>
      <c r="F11" s="55"/>
      <c r="G11" s="54"/>
      <c r="H11" s="55"/>
      <c r="I11" s="56"/>
      <c r="J11" s="57" t="s">
        <v>122</v>
      </c>
    </row>
    <row r="12" customFormat="false" ht="105.75" hidden="false" customHeight="true" outlineLevel="0" collapsed="false">
      <c r="A12" s="52" t="s">
        <v>126</v>
      </c>
      <c r="B12" s="52" t="s">
        <v>127</v>
      </c>
      <c r="C12" s="53" t="s">
        <v>128</v>
      </c>
      <c r="D12" s="54"/>
      <c r="E12" s="54"/>
      <c r="F12" s="55"/>
      <c r="G12" s="54"/>
      <c r="H12" s="55"/>
      <c r="I12" s="56"/>
      <c r="J12" s="57" t="s">
        <v>122</v>
      </c>
    </row>
    <row r="13" customFormat="false" ht="19.5" hidden="false" customHeight="true" outlineLevel="0" collapsed="false">
      <c r="A13" s="51" t="s">
        <v>85</v>
      </c>
      <c r="B13" s="51"/>
      <c r="C13" s="51"/>
      <c r="D13" s="51"/>
      <c r="E13" s="51"/>
      <c r="F13" s="51"/>
      <c r="G13" s="51"/>
      <c r="H13" s="51"/>
      <c r="I13" s="51"/>
    </row>
    <row r="14" customFormat="false" ht="141.75" hidden="false" customHeight="true" outlineLevel="0" collapsed="false">
      <c r="A14" s="52" t="s">
        <v>129</v>
      </c>
      <c r="B14" s="52" t="s">
        <v>130</v>
      </c>
      <c r="C14" s="53" t="s">
        <v>131</v>
      </c>
      <c r="D14" s="54"/>
      <c r="E14" s="54"/>
      <c r="F14" s="55"/>
      <c r="G14" s="54"/>
      <c r="H14" s="55"/>
      <c r="I14" s="56"/>
      <c r="J14" s="57" t="s">
        <v>132</v>
      </c>
    </row>
    <row r="15" customFormat="false" ht="189.75" hidden="false" customHeight="true" outlineLevel="0" collapsed="false">
      <c r="A15" s="52" t="s">
        <v>133</v>
      </c>
      <c r="B15" s="52" t="s">
        <v>134</v>
      </c>
      <c r="C15" s="53" t="s">
        <v>135</v>
      </c>
      <c r="D15" s="54"/>
      <c r="E15" s="54"/>
      <c r="F15" s="55"/>
      <c r="G15" s="54"/>
      <c r="H15" s="55"/>
      <c r="I15" s="56"/>
      <c r="J15" s="57" t="s">
        <v>132</v>
      </c>
    </row>
    <row r="16" customFormat="false" ht="177.75" hidden="false" customHeight="true" outlineLevel="0" collapsed="false">
      <c r="A16" s="52" t="s">
        <v>136</v>
      </c>
      <c r="B16" s="52" t="s">
        <v>137</v>
      </c>
      <c r="C16" s="53" t="s">
        <v>138</v>
      </c>
      <c r="D16" s="54"/>
      <c r="E16" s="54"/>
      <c r="F16" s="55"/>
      <c r="G16" s="54"/>
      <c r="H16" s="55"/>
      <c r="I16" s="56"/>
      <c r="J16" s="57" t="s">
        <v>132</v>
      </c>
    </row>
    <row r="17" customFormat="false" ht="165.75" hidden="false" customHeight="true" outlineLevel="0" collapsed="false">
      <c r="A17" s="52" t="s">
        <v>139</v>
      </c>
      <c r="B17" s="52" t="s">
        <v>140</v>
      </c>
      <c r="C17" s="53" t="s">
        <v>141</v>
      </c>
      <c r="D17" s="54"/>
      <c r="E17" s="54"/>
      <c r="F17" s="55"/>
      <c r="G17" s="54"/>
      <c r="H17" s="55"/>
      <c r="I17" s="56"/>
      <c r="J17" s="57" t="s">
        <v>132</v>
      </c>
    </row>
    <row r="18" customFormat="false" ht="81.75" hidden="false" customHeight="true" outlineLevel="0" collapsed="false">
      <c r="A18" s="52" t="s">
        <v>142</v>
      </c>
      <c r="B18" s="52" t="s">
        <v>143</v>
      </c>
      <c r="C18" s="53" t="s">
        <v>144</v>
      </c>
      <c r="D18" s="54"/>
      <c r="E18" s="54"/>
      <c r="F18" s="55"/>
      <c r="G18" s="54"/>
      <c r="H18" s="55"/>
      <c r="I18" s="56"/>
      <c r="J18" s="57" t="s">
        <v>132</v>
      </c>
    </row>
    <row r="19" customFormat="false" ht="19.5" hidden="false" customHeight="true" outlineLevel="0" collapsed="false">
      <c r="A19" s="51" t="s">
        <v>86</v>
      </c>
      <c r="B19" s="51"/>
      <c r="C19" s="51"/>
      <c r="D19" s="51"/>
      <c r="E19" s="51"/>
      <c r="F19" s="51"/>
      <c r="G19" s="51"/>
      <c r="H19" s="51"/>
      <c r="I19" s="51"/>
    </row>
    <row r="20" customFormat="false" ht="69.75" hidden="false" customHeight="true" outlineLevel="0" collapsed="false">
      <c r="A20" s="52" t="s">
        <v>145</v>
      </c>
      <c r="B20" s="52" t="s">
        <v>146</v>
      </c>
      <c r="C20" s="53" t="s">
        <v>147</v>
      </c>
      <c r="D20" s="54"/>
      <c r="E20" s="54"/>
      <c r="F20" s="55"/>
      <c r="G20" s="54"/>
      <c r="H20" s="55"/>
      <c r="I20" s="56"/>
      <c r="J20" s="57" t="s">
        <v>148</v>
      </c>
    </row>
    <row r="21" customFormat="false" ht="141.75" hidden="false" customHeight="true" outlineLevel="0" collapsed="false">
      <c r="A21" s="52" t="s">
        <v>149</v>
      </c>
      <c r="B21" s="52" t="s">
        <v>150</v>
      </c>
      <c r="C21" s="53" t="s">
        <v>151</v>
      </c>
      <c r="D21" s="54"/>
      <c r="E21" s="54"/>
      <c r="F21" s="55"/>
      <c r="G21" s="54"/>
      <c r="H21" s="55"/>
      <c r="I21" s="56"/>
      <c r="J21" s="57" t="s">
        <v>148</v>
      </c>
    </row>
    <row r="22" customFormat="false" ht="105.75" hidden="false" customHeight="true" outlineLevel="0" collapsed="false">
      <c r="A22" s="52" t="s">
        <v>152</v>
      </c>
      <c r="B22" s="52" t="s">
        <v>153</v>
      </c>
      <c r="C22" s="53" t="s">
        <v>154</v>
      </c>
      <c r="D22" s="54"/>
      <c r="E22" s="54"/>
      <c r="F22" s="55"/>
      <c r="G22" s="54"/>
      <c r="H22" s="55"/>
      <c r="I22" s="56"/>
      <c r="J22" s="57" t="s">
        <v>148</v>
      </c>
    </row>
    <row r="23" customFormat="false" ht="105.75" hidden="false" customHeight="true" outlineLevel="0" collapsed="false">
      <c r="A23" s="52" t="s">
        <v>155</v>
      </c>
      <c r="B23" s="52" t="s">
        <v>156</v>
      </c>
      <c r="C23" s="53" t="s">
        <v>157</v>
      </c>
      <c r="D23" s="54"/>
      <c r="E23" s="54"/>
      <c r="F23" s="55"/>
      <c r="G23" s="54"/>
      <c r="H23" s="55"/>
      <c r="I23" s="56"/>
      <c r="J23" s="57" t="s">
        <v>148</v>
      </c>
    </row>
    <row r="24" customFormat="false" ht="69.75" hidden="false" customHeight="true" outlineLevel="0" collapsed="false">
      <c r="A24" s="52" t="s">
        <v>158</v>
      </c>
      <c r="B24" s="52" t="s">
        <v>159</v>
      </c>
      <c r="C24" s="53" t="s">
        <v>160</v>
      </c>
      <c r="D24" s="54"/>
      <c r="E24" s="54"/>
      <c r="F24" s="55"/>
      <c r="G24" s="54"/>
      <c r="H24" s="55"/>
      <c r="I24" s="56"/>
      <c r="J24" s="57" t="s">
        <v>148</v>
      </c>
    </row>
    <row r="25" customFormat="false" ht="117.75" hidden="false" customHeight="true" outlineLevel="0" collapsed="false">
      <c r="A25" s="52" t="s">
        <v>161</v>
      </c>
      <c r="B25" s="52" t="s">
        <v>162</v>
      </c>
      <c r="C25" s="53" t="s">
        <v>163</v>
      </c>
      <c r="D25" s="54"/>
      <c r="E25" s="54"/>
      <c r="F25" s="55"/>
      <c r="G25" s="54"/>
      <c r="H25" s="55"/>
      <c r="I25" s="56"/>
      <c r="J25" s="57" t="s">
        <v>148</v>
      </c>
    </row>
    <row r="26" customFormat="false" ht="165.75" hidden="false" customHeight="true" outlineLevel="0" collapsed="false">
      <c r="A26" s="52" t="s">
        <v>164</v>
      </c>
      <c r="B26" s="52" t="s">
        <v>165</v>
      </c>
      <c r="C26" s="53" t="s">
        <v>166</v>
      </c>
      <c r="D26" s="54"/>
      <c r="E26" s="54"/>
      <c r="F26" s="55"/>
      <c r="G26" s="54"/>
      <c r="H26" s="55"/>
      <c r="I26" s="56"/>
      <c r="J26" s="57" t="s">
        <v>148</v>
      </c>
    </row>
    <row r="27" customFormat="false" ht="19.5" hidden="false" customHeight="true" outlineLevel="0" collapsed="false">
      <c r="A27" s="51" t="s">
        <v>87</v>
      </c>
      <c r="B27" s="51"/>
      <c r="C27" s="51"/>
      <c r="D27" s="51"/>
      <c r="E27" s="51"/>
      <c r="F27" s="51"/>
      <c r="G27" s="51"/>
      <c r="H27" s="51"/>
      <c r="I27" s="51"/>
    </row>
    <row r="28" customFormat="false" ht="177.75" hidden="false" customHeight="true" outlineLevel="0" collapsed="false">
      <c r="A28" s="52" t="s">
        <v>167</v>
      </c>
      <c r="B28" s="52" t="s">
        <v>168</v>
      </c>
      <c r="C28" s="53" t="s">
        <v>169</v>
      </c>
      <c r="D28" s="54"/>
      <c r="E28" s="54"/>
      <c r="F28" s="55"/>
      <c r="G28" s="54"/>
      <c r="H28" s="55"/>
      <c r="I28" s="56"/>
      <c r="J28" s="57" t="s">
        <v>170</v>
      </c>
    </row>
    <row r="29" customFormat="false" ht="105.75" hidden="false" customHeight="true" outlineLevel="0" collapsed="false">
      <c r="A29" s="52" t="s">
        <v>171</v>
      </c>
      <c r="B29" s="52" t="s">
        <v>172</v>
      </c>
      <c r="C29" s="53" t="s">
        <v>173</v>
      </c>
      <c r="D29" s="54"/>
      <c r="E29" s="54"/>
      <c r="F29" s="55"/>
      <c r="G29" s="54"/>
      <c r="H29" s="55"/>
      <c r="I29" s="56"/>
      <c r="J29" s="57" t="s">
        <v>170</v>
      </c>
    </row>
    <row r="30" customFormat="false" ht="57.75" hidden="false" customHeight="true" outlineLevel="0" collapsed="false">
      <c r="A30" s="52" t="s">
        <v>174</v>
      </c>
      <c r="B30" s="52" t="s">
        <v>175</v>
      </c>
      <c r="C30" s="53" t="s">
        <v>176</v>
      </c>
      <c r="D30" s="54"/>
      <c r="E30" s="54"/>
      <c r="F30" s="55"/>
      <c r="G30" s="54"/>
      <c r="H30" s="55"/>
      <c r="I30" s="56"/>
      <c r="J30" s="57" t="s">
        <v>170</v>
      </c>
    </row>
    <row r="31" customFormat="false" ht="19.5" hidden="false" customHeight="true" outlineLevel="0" collapsed="false">
      <c r="A31" s="51" t="s">
        <v>88</v>
      </c>
      <c r="B31" s="51"/>
      <c r="C31" s="51"/>
      <c r="D31" s="51"/>
      <c r="E31" s="51"/>
      <c r="F31" s="51"/>
      <c r="G31" s="51"/>
      <c r="H31" s="51"/>
      <c r="I31" s="51"/>
    </row>
    <row r="32" customFormat="false" ht="153.75" hidden="false" customHeight="true" outlineLevel="0" collapsed="false">
      <c r="A32" s="52" t="s">
        <v>177</v>
      </c>
      <c r="B32" s="52" t="s">
        <v>178</v>
      </c>
      <c r="C32" s="53" t="s">
        <v>179</v>
      </c>
      <c r="D32" s="54"/>
      <c r="E32" s="54"/>
      <c r="F32" s="55"/>
      <c r="G32" s="54"/>
      <c r="H32" s="55"/>
      <c r="I32" s="56"/>
      <c r="J32" s="57" t="s">
        <v>180</v>
      </c>
    </row>
    <row r="33" customFormat="false" ht="81.75" hidden="false" customHeight="true" outlineLevel="0" collapsed="false">
      <c r="A33" s="52" t="s">
        <v>181</v>
      </c>
      <c r="B33" s="52" t="s">
        <v>182</v>
      </c>
      <c r="C33" s="53" t="s">
        <v>183</v>
      </c>
      <c r="D33" s="54"/>
      <c r="E33" s="54"/>
      <c r="F33" s="55"/>
      <c r="G33" s="54"/>
      <c r="H33" s="55"/>
      <c r="I33" s="56"/>
      <c r="J33" s="57" t="s">
        <v>180</v>
      </c>
    </row>
    <row r="34" customFormat="false" ht="177.75" hidden="false" customHeight="true" outlineLevel="0" collapsed="false">
      <c r="A34" s="52" t="s">
        <v>184</v>
      </c>
      <c r="B34" s="52" t="s">
        <v>185</v>
      </c>
      <c r="C34" s="53" t="s">
        <v>186</v>
      </c>
      <c r="D34" s="54"/>
      <c r="E34" s="54"/>
      <c r="F34" s="55"/>
      <c r="G34" s="54"/>
      <c r="H34" s="55"/>
      <c r="I34" s="56"/>
      <c r="J34" s="57" t="s">
        <v>180</v>
      </c>
    </row>
    <row r="35" customFormat="false" ht="69.75" hidden="false" customHeight="true" outlineLevel="0" collapsed="false">
      <c r="A35" s="52" t="s">
        <v>187</v>
      </c>
      <c r="B35" s="52" t="s">
        <v>188</v>
      </c>
      <c r="C35" s="53" t="s">
        <v>189</v>
      </c>
      <c r="D35" s="54"/>
      <c r="E35" s="54"/>
      <c r="F35" s="55"/>
      <c r="G35" s="54"/>
      <c r="H35" s="55"/>
      <c r="I35" s="56"/>
      <c r="J35" s="57" t="s">
        <v>180</v>
      </c>
    </row>
    <row r="36" customFormat="false" ht="165.75" hidden="false" customHeight="true" outlineLevel="0" collapsed="false">
      <c r="A36" s="52" t="s">
        <v>190</v>
      </c>
      <c r="B36" s="52" t="s">
        <v>191</v>
      </c>
      <c r="C36" s="53" t="s">
        <v>192</v>
      </c>
      <c r="D36" s="54"/>
      <c r="E36" s="54"/>
      <c r="F36" s="55"/>
      <c r="G36" s="54"/>
      <c r="H36" s="55"/>
      <c r="I36" s="56"/>
      <c r="J36" s="57" t="s">
        <v>180</v>
      </c>
    </row>
    <row r="37" customFormat="false" ht="93.75" hidden="false" customHeight="true" outlineLevel="0" collapsed="false">
      <c r="A37" s="52" t="s">
        <v>193</v>
      </c>
      <c r="B37" s="52" t="s">
        <v>194</v>
      </c>
      <c r="C37" s="53" t="s">
        <v>195</v>
      </c>
      <c r="D37" s="54"/>
      <c r="E37" s="54"/>
      <c r="F37" s="55"/>
      <c r="G37" s="54"/>
      <c r="H37" s="55"/>
      <c r="I37" s="56"/>
      <c r="J37" s="57" t="s">
        <v>180</v>
      </c>
    </row>
    <row r="38" customFormat="false" ht="19.5" hidden="false" customHeight="true" outlineLevel="0" collapsed="false">
      <c r="A38" s="51" t="s">
        <v>89</v>
      </c>
      <c r="B38" s="51"/>
      <c r="C38" s="51"/>
      <c r="D38" s="51"/>
      <c r="E38" s="51"/>
      <c r="F38" s="51"/>
      <c r="G38" s="51"/>
      <c r="H38" s="51"/>
      <c r="I38" s="51"/>
    </row>
    <row r="39" customFormat="false" ht="57.75" hidden="false" customHeight="true" outlineLevel="0" collapsed="false">
      <c r="A39" s="52" t="s">
        <v>196</v>
      </c>
      <c r="B39" s="52" t="s">
        <v>197</v>
      </c>
      <c r="C39" s="53" t="s">
        <v>198</v>
      </c>
      <c r="D39" s="54"/>
      <c r="E39" s="54"/>
      <c r="F39" s="55"/>
      <c r="G39" s="54"/>
      <c r="H39" s="55"/>
      <c r="I39" s="56"/>
      <c r="J39" s="57" t="s">
        <v>199</v>
      </c>
    </row>
    <row r="40" customFormat="false" ht="153.75" hidden="false" customHeight="true" outlineLevel="0" collapsed="false">
      <c r="A40" s="52" t="s">
        <v>200</v>
      </c>
      <c r="B40" s="52" t="s">
        <v>201</v>
      </c>
      <c r="C40" s="53" t="s">
        <v>202</v>
      </c>
      <c r="D40" s="54"/>
      <c r="E40" s="54"/>
      <c r="F40" s="55"/>
      <c r="G40" s="54"/>
      <c r="H40" s="55"/>
      <c r="I40" s="56"/>
      <c r="J40" s="57" t="s">
        <v>199</v>
      </c>
    </row>
  </sheetData>
  <mergeCells count="9">
    <mergeCell ref="A1:I1"/>
    <mergeCell ref="A2:I2"/>
    <mergeCell ref="A4:I4"/>
    <mergeCell ref="A9:I9"/>
    <mergeCell ref="A13:I13"/>
    <mergeCell ref="A19:I19"/>
    <mergeCell ref="A27:I27"/>
    <mergeCell ref="A31:I31"/>
    <mergeCell ref="A38:I38"/>
  </mergeCells>
  <conditionalFormatting sqref="F4:F40">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F5:F8 F10:F12 F14:F18 F20:F26 F28:F30 F32:F37 F39:F40" type="list">
      <formula1>Lists!$A$2:$A$5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false"/>
  </sheetPr>
  <dimension ref="A1:K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6"/>
    <col collapsed="false" customWidth="true" hidden="false" outlineLevel="0" max="3" min="3" style="0" width="22"/>
    <col collapsed="false" customWidth="true" hidden="false" outlineLevel="0" max="4" min="4" style="0" width="56"/>
    <col collapsed="false" customWidth="true" hidden="false" outlineLevel="0" max="5" min="5" style="0" width="12"/>
    <col collapsed="false" customWidth="true" hidden="false" outlineLevel="0" max="6" min="6" style="0" width="22"/>
    <col collapsed="false" customWidth="true" hidden="false" outlineLevel="0" max="7" min="7" style="0" width="14"/>
    <col collapsed="false" customWidth="true" hidden="false" outlineLevel="0" max="8" min="8" style="0" width="26"/>
    <col collapsed="false" customWidth="true" hidden="false" outlineLevel="0" max="9" min="9" style="0" width="12"/>
    <col collapsed="false" customWidth="true" hidden="false" outlineLevel="0" max="10" min="10" style="0" width="11"/>
    <col collapsed="false" customWidth="true" hidden="true" outlineLevel="0" max="11" min="11" style="0" width="13"/>
  </cols>
  <sheetData>
    <row r="1" customFormat="false" ht="33.75" hidden="false" customHeight="true" outlineLevel="0" collapsed="false">
      <c r="A1" s="16" t="s">
        <v>203</v>
      </c>
      <c r="B1" s="16"/>
      <c r="C1" s="16"/>
      <c r="D1" s="16"/>
      <c r="E1" s="16"/>
      <c r="F1" s="16"/>
      <c r="G1" s="16"/>
      <c r="H1" s="16"/>
      <c r="I1" s="16"/>
      <c r="J1" s="16"/>
    </row>
    <row r="2" customFormat="false" ht="19.5" hidden="false" customHeight="true" outlineLevel="0" collapsed="false">
      <c r="A2" s="17" t="s">
        <v>100</v>
      </c>
      <c r="B2" s="17"/>
      <c r="C2" s="17"/>
      <c r="D2" s="17"/>
      <c r="E2" s="17"/>
      <c r="F2" s="17"/>
      <c r="G2" s="17"/>
      <c r="H2" s="17"/>
      <c r="I2" s="17"/>
      <c r="J2" s="17"/>
    </row>
    <row r="3" customFormat="false" ht="30" hidden="false" customHeight="true" outlineLevel="0" collapsed="false">
      <c r="A3" s="50" t="s">
        <v>101</v>
      </c>
      <c r="B3" s="50" t="s">
        <v>204</v>
      </c>
      <c r="C3" s="50" t="s">
        <v>205</v>
      </c>
      <c r="D3" s="50" t="s">
        <v>103</v>
      </c>
      <c r="E3" s="50" t="s">
        <v>37</v>
      </c>
      <c r="F3" s="50" t="s">
        <v>39</v>
      </c>
      <c r="G3" s="50" t="s">
        <v>41</v>
      </c>
      <c r="H3" s="50" t="s">
        <v>43</v>
      </c>
      <c r="I3" s="50" t="s">
        <v>104</v>
      </c>
      <c r="J3" s="50" t="s">
        <v>105</v>
      </c>
    </row>
    <row r="4" customFormat="false" ht="19.5" hidden="false" customHeight="true" outlineLevel="0" collapsed="false">
      <c r="A4" s="51" t="s">
        <v>206</v>
      </c>
      <c r="B4" s="51"/>
      <c r="C4" s="51"/>
      <c r="D4" s="51"/>
      <c r="E4" s="51"/>
      <c r="F4" s="51"/>
      <c r="G4" s="51"/>
      <c r="H4" s="51"/>
      <c r="I4" s="51"/>
      <c r="J4" s="51"/>
    </row>
    <row r="5" customFormat="false" ht="117.75" hidden="false" customHeight="true" outlineLevel="0" collapsed="false">
      <c r="A5" s="52" t="s">
        <v>207</v>
      </c>
      <c r="B5" s="52" t="s">
        <v>208</v>
      </c>
      <c r="C5" s="58" t="s">
        <v>209</v>
      </c>
      <c r="D5" s="53" t="s">
        <v>210</v>
      </c>
      <c r="E5" s="54"/>
      <c r="F5" s="54"/>
      <c r="G5" s="55"/>
      <c r="H5" s="54"/>
      <c r="I5" s="55"/>
      <c r="J5" s="56"/>
      <c r="K5" s="57" t="s">
        <v>208</v>
      </c>
    </row>
    <row r="6" customFormat="false" ht="105.75" hidden="false" customHeight="true" outlineLevel="0" collapsed="false">
      <c r="A6" s="52" t="s">
        <v>211</v>
      </c>
      <c r="B6" s="52" t="s">
        <v>208</v>
      </c>
      <c r="C6" s="58" t="s">
        <v>212</v>
      </c>
      <c r="D6" s="53" t="s">
        <v>213</v>
      </c>
      <c r="E6" s="54"/>
      <c r="F6" s="54"/>
      <c r="G6" s="55"/>
      <c r="H6" s="54"/>
      <c r="I6" s="55"/>
      <c r="J6" s="56"/>
      <c r="K6" s="57" t="s">
        <v>208</v>
      </c>
    </row>
    <row r="7" customFormat="false" ht="117.75" hidden="false" customHeight="true" outlineLevel="0" collapsed="false">
      <c r="A7" s="52" t="s">
        <v>214</v>
      </c>
      <c r="B7" s="52" t="s">
        <v>208</v>
      </c>
      <c r="C7" s="58" t="s">
        <v>215</v>
      </c>
      <c r="D7" s="53" t="s">
        <v>216</v>
      </c>
      <c r="E7" s="54"/>
      <c r="F7" s="54"/>
      <c r="G7" s="55"/>
      <c r="H7" s="54"/>
      <c r="I7" s="55"/>
      <c r="J7" s="56"/>
      <c r="K7" s="57" t="s">
        <v>208</v>
      </c>
    </row>
    <row r="8" customFormat="false" ht="81.75" hidden="false" customHeight="true" outlineLevel="0" collapsed="false">
      <c r="A8" s="52" t="s">
        <v>217</v>
      </c>
      <c r="B8" s="52" t="s">
        <v>208</v>
      </c>
      <c r="C8" s="58" t="s">
        <v>218</v>
      </c>
      <c r="D8" s="53" t="s">
        <v>219</v>
      </c>
      <c r="E8" s="54"/>
      <c r="F8" s="54"/>
      <c r="G8" s="55"/>
      <c r="H8" s="54"/>
      <c r="I8" s="55"/>
      <c r="J8" s="56"/>
      <c r="K8" s="57" t="s">
        <v>208</v>
      </c>
    </row>
    <row r="9" customFormat="false" ht="81.75" hidden="false" customHeight="true" outlineLevel="0" collapsed="false">
      <c r="A9" s="52" t="s">
        <v>220</v>
      </c>
      <c r="B9" s="52" t="s">
        <v>208</v>
      </c>
      <c r="C9" s="58" t="s">
        <v>221</v>
      </c>
      <c r="D9" s="53" t="s">
        <v>222</v>
      </c>
      <c r="E9" s="54"/>
      <c r="F9" s="54"/>
      <c r="G9" s="55"/>
      <c r="H9" s="54"/>
      <c r="I9" s="55"/>
      <c r="J9" s="56"/>
      <c r="K9" s="57" t="s">
        <v>208</v>
      </c>
    </row>
    <row r="10" customFormat="false" ht="81.75" hidden="false" customHeight="true" outlineLevel="0" collapsed="false">
      <c r="A10" s="52" t="s">
        <v>223</v>
      </c>
      <c r="B10" s="52" t="s">
        <v>208</v>
      </c>
      <c r="C10" s="58" t="s">
        <v>224</v>
      </c>
      <c r="D10" s="53" t="s">
        <v>225</v>
      </c>
      <c r="E10" s="54"/>
      <c r="F10" s="54"/>
      <c r="G10" s="55"/>
      <c r="H10" s="54"/>
      <c r="I10" s="55"/>
      <c r="J10" s="56"/>
      <c r="K10" s="57" t="s">
        <v>208</v>
      </c>
    </row>
    <row r="11" customFormat="false" ht="105.75" hidden="false" customHeight="true" outlineLevel="0" collapsed="false">
      <c r="A11" s="52" t="s">
        <v>226</v>
      </c>
      <c r="B11" s="52" t="s">
        <v>208</v>
      </c>
      <c r="C11" s="58" t="s">
        <v>227</v>
      </c>
      <c r="D11" s="53" t="s">
        <v>228</v>
      </c>
      <c r="E11" s="54"/>
      <c r="F11" s="54"/>
      <c r="G11" s="55"/>
      <c r="H11" s="54"/>
      <c r="I11" s="55"/>
      <c r="J11" s="56"/>
      <c r="K11" s="57" t="s">
        <v>208</v>
      </c>
    </row>
    <row r="12" customFormat="false" ht="81.75" hidden="false" customHeight="true" outlineLevel="0" collapsed="false">
      <c r="A12" s="52" t="s">
        <v>229</v>
      </c>
      <c r="B12" s="52" t="s">
        <v>208</v>
      </c>
      <c r="C12" s="58" t="s">
        <v>230</v>
      </c>
      <c r="D12" s="53" t="s">
        <v>231</v>
      </c>
      <c r="E12" s="54"/>
      <c r="F12" s="54"/>
      <c r="G12" s="55"/>
      <c r="H12" s="54"/>
      <c r="I12" s="55"/>
      <c r="J12" s="56"/>
      <c r="K12" s="57" t="s">
        <v>208</v>
      </c>
    </row>
    <row r="13" customFormat="false" ht="93.75" hidden="false" customHeight="true" outlineLevel="0" collapsed="false">
      <c r="A13" s="52" t="s">
        <v>232</v>
      </c>
      <c r="B13" s="52" t="s">
        <v>208</v>
      </c>
      <c r="C13" s="58" t="s">
        <v>233</v>
      </c>
      <c r="D13" s="53" t="s">
        <v>234</v>
      </c>
      <c r="E13" s="54"/>
      <c r="F13" s="54"/>
      <c r="G13" s="55"/>
      <c r="H13" s="54"/>
      <c r="I13" s="55"/>
      <c r="J13" s="56"/>
      <c r="K13" s="57" t="s">
        <v>208</v>
      </c>
    </row>
    <row r="14" customFormat="false" ht="105.75" hidden="false" customHeight="true" outlineLevel="0" collapsed="false">
      <c r="A14" s="52" t="s">
        <v>235</v>
      </c>
      <c r="B14" s="52" t="s">
        <v>208</v>
      </c>
      <c r="C14" s="58" t="s">
        <v>236</v>
      </c>
      <c r="D14" s="53" t="s">
        <v>237</v>
      </c>
      <c r="E14" s="54"/>
      <c r="F14" s="54"/>
      <c r="G14" s="55"/>
      <c r="H14" s="54"/>
      <c r="I14" s="55"/>
      <c r="J14" s="56"/>
      <c r="K14" s="57" t="s">
        <v>208</v>
      </c>
    </row>
    <row r="15" customFormat="false" ht="93.75" hidden="false" customHeight="true" outlineLevel="0" collapsed="false">
      <c r="A15" s="52" t="s">
        <v>238</v>
      </c>
      <c r="B15" s="52" t="s">
        <v>208</v>
      </c>
      <c r="C15" s="58" t="s">
        <v>239</v>
      </c>
      <c r="D15" s="53" t="s">
        <v>240</v>
      </c>
      <c r="E15" s="54"/>
      <c r="F15" s="54"/>
      <c r="G15" s="55"/>
      <c r="H15" s="54"/>
      <c r="I15" s="55"/>
      <c r="J15" s="56"/>
      <c r="K15" s="57" t="s">
        <v>208</v>
      </c>
    </row>
    <row r="16" customFormat="false" ht="105.75" hidden="false" customHeight="true" outlineLevel="0" collapsed="false">
      <c r="A16" s="52" t="s">
        <v>241</v>
      </c>
      <c r="B16" s="52" t="s">
        <v>208</v>
      </c>
      <c r="C16" s="58" t="s">
        <v>242</v>
      </c>
      <c r="D16" s="53" t="s">
        <v>243</v>
      </c>
      <c r="E16" s="54"/>
      <c r="F16" s="54"/>
      <c r="G16" s="55"/>
      <c r="H16" s="54"/>
      <c r="I16" s="55"/>
      <c r="J16" s="56"/>
      <c r="K16" s="57" t="s">
        <v>208</v>
      </c>
    </row>
    <row r="17" customFormat="false" ht="105.75" hidden="false" customHeight="true" outlineLevel="0" collapsed="false">
      <c r="A17" s="52" t="s">
        <v>244</v>
      </c>
      <c r="B17" s="52" t="s">
        <v>208</v>
      </c>
      <c r="C17" s="58" t="s">
        <v>245</v>
      </c>
      <c r="D17" s="53" t="s">
        <v>246</v>
      </c>
      <c r="E17" s="54"/>
      <c r="F17" s="54"/>
      <c r="G17" s="55"/>
      <c r="H17" s="54"/>
      <c r="I17" s="55"/>
      <c r="J17" s="56"/>
      <c r="K17" s="57" t="s">
        <v>208</v>
      </c>
    </row>
    <row r="18" customFormat="false" ht="105.75" hidden="false" customHeight="true" outlineLevel="0" collapsed="false">
      <c r="A18" s="52" t="s">
        <v>247</v>
      </c>
      <c r="B18" s="52" t="s">
        <v>208</v>
      </c>
      <c r="C18" s="58" t="s">
        <v>248</v>
      </c>
      <c r="D18" s="53" t="s">
        <v>249</v>
      </c>
      <c r="E18" s="54"/>
      <c r="F18" s="54"/>
      <c r="G18" s="55"/>
      <c r="H18" s="54"/>
      <c r="I18" s="55"/>
      <c r="J18" s="56"/>
      <c r="K18" s="57" t="s">
        <v>208</v>
      </c>
    </row>
    <row r="19" customFormat="false" ht="93.75" hidden="false" customHeight="true" outlineLevel="0" collapsed="false">
      <c r="A19" s="52" t="s">
        <v>250</v>
      </c>
      <c r="B19" s="52" t="s">
        <v>208</v>
      </c>
      <c r="C19" s="58" t="s">
        <v>251</v>
      </c>
      <c r="D19" s="53" t="s">
        <v>252</v>
      </c>
      <c r="E19" s="54"/>
      <c r="F19" s="54"/>
      <c r="G19" s="55"/>
      <c r="H19" s="54"/>
      <c r="I19" s="55"/>
      <c r="J19" s="56"/>
      <c r="K19" s="57" t="s">
        <v>208</v>
      </c>
    </row>
    <row r="20" customFormat="false" ht="105.75" hidden="false" customHeight="true" outlineLevel="0" collapsed="false">
      <c r="A20" s="52" t="s">
        <v>253</v>
      </c>
      <c r="B20" s="52" t="s">
        <v>208</v>
      </c>
      <c r="C20" s="58" t="s">
        <v>254</v>
      </c>
      <c r="D20" s="53" t="s">
        <v>255</v>
      </c>
      <c r="E20" s="54"/>
      <c r="F20" s="54"/>
      <c r="G20" s="55"/>
      <c r="H20" s="54"/>
      <c r="I20" s="55"/>
      <c r="J20" s="56"/>
      <c r="K20" s="57" t="s">
        <v>208</v>
      </c>
    </row>
    <row r="21" customFormat="false" ht="117.75" hidden="false" customHeight="true" outlineLevel="0" collapsed="false">
      <c r="A21" s="52" t="s">
        <v>256</v>
      </c>
      <c r="B21" s="52" t="s">
        <v>208</v>
      </c>
      <c r="C21" s="58" t="s">
        <v>257</v>
      </c>
      <c r="D21" s="53" t="s">
        <v>258</v>
      </c>
      <c r="E21" s="54"/>
      <c r="F21" s="54"/>
      <c r="G21" s="55"/>
      <c r="H21" s="54"/>
      <c r="I21" s="55"/>
      <c r="J21" s="56"/>
      <c r="K21" s="57" t="s">
        <v>208</v>
      </c>
    </row>
    <row r="22" customFormat="false" ht="105.75" hidden="false" customHeight="true" outlineLevel="0" collapsed="false">
      <c r="A22" s="52" t="s">
        <v>259</v>
      </c>
      <c r="B22" s="52" t="s">
        <v>208</v>
      </c>
      <c r="C22" s="58" t="s">
        <v>260</v>
      </c>
      <c r="D22" s="53" t="s">
        <v>261</v>
      </c>
      <c r="E22" s="54"/>
      <c r="F22" s="54"/>
      <c r="G22" s="55"/>
      <c r="H22" s="54"/>
      <c r="I22" s="55"/>
      <c r="J22" s="56"/>
      <c r="K22" s="57" t="s">
        <v>208</v>
      </c>
    </row>
    <row r="23" customFormat="false" ht="93.75" hidden="false" customHeight="true" outlineLevel="0" collapsed="false">
      <c r="A23" s="52" t="s">
        <v>262</v>
      </c>
      <c r="B23" s="52" t="s">
        <v>208</v>
      </c>
      <c r="C23" s="58" t="s">
        <v>263</v>
      </c>
      <c r="D23" s="53" t="s">
        <v>264</v>
      </c>
      <c r="E23" s="54"/>
      <c r="F23" s="54"/>
      <c r="G23" s="55"/>
      <c r="H23" s="54"/>
      <c r="I23" s="55"/>
      <c r="J23" s="56"/>
      <c r="K23" s="57" t="s">
        <v>208</v>
      </c>
    </row>
    <row r="24" customFormat="false" ht="105.75" hidden="false" customHeight="true" outlineLevel="0" collapsed="false">
      <c r="A24" s="52" t="s">
        <v>265</v>
      </c>
      <c r="B24" s="52" t="s">
        <v>208</v>
      </c>
      <c r="C24" s="58" t="s">
        <v>266</v>
      </c>
      <c r="D24" s="53" t="s">
        <v>267</v>
      </c>
      <c r="E24" s="54"/>
      <c r="F24" s="54"/>
      <c r="G24" s="55"/>
      <c r="H24" s="54"/>
      <c r="I24" s="55"/>
      <c r="J24" s="56"/>
      <c r="K24" s="57" t="s">
        <v>208</v>
      </c>
    </row>
    <row r="25" customFormat="false" ht="105.75" hidden="false" customHeight="true" outlineLevel="0" collapsed="false">
      <c r="A25" s="52" t="s">
        <v>268</v>
      </c>
      <c r="B25" s="52" t="s">
        <v>208</v>
      </c>
      <c r="C25" s="58" t="s">
        <v>269</v>
      </c>
      <c r="D25" s="53" t="s">
        <v>270</v>
      </c>
      <c r="E25" s="54"/>
      <c r="F25" s="54"/>
      <c r="G25" s="55"/>
      <c r="H25" s="54"/>
      <c r="I25" s="55"/>
      <c r="J25" s="56"/>
      <c r="K25" s="57" t="s">
        <v>208</v>
      </c>
    </row>
    <row r="26" customFormat="false" ht="117.75" hidden="false" customHeight="true" outlineLevel="0" collapsed="false">
      <c r="A26" s="52" t="s">
        <v>271</v>
      </c>
      <c r="B26" s="52" t="s">
        <v>208</v>
      </c>
      <c r="C26" s="58" t="s">
        <v>272</v>
      </c>
      <c r="D26" s="53" t="s">
        <v>273</v>
      </c>
      <c r="E26" s="54"/>
      <c r="F26" s="54"/>
      <c r="G26" s="55"/>
      <c r="H26" s="54"/>
      <c r="I26" s="55"/>
      <c r="J26" s="56"/>
      <c r="K26" s="57" t="s">
        <v>208</v>
      </c>
    </row>
    <row r="27" customFormat="false" ht="105.75" hidden="false" customHeight="true" outlineLevel="0" collapsed="false">
      <c r="A27" s="52" t="s">
        <v>274</v>
      </c>
      <c r="B27" s="52" t="s">
        <v>208</v>
      </c>
      <c r="C27" s="58" t="s">
        <v>275</v>
      </c>
      <c r="D27" s="53" t="s">
        <v>276</v>
      </c>
      <c r="E27" s="54"/>
      <c r="F27" s="54"/>
      <c r="G27" s="55"/>
      <c r="H27" s="54"/>
      <c r="I27" s="55"/>
      <c r="J27" s="56"/>
      <c r="K27" s="57" t="s">
        <v>208</v>
      </c>
    </row>
    <row r="28" customFormat="false" ht="117.75" hidden="false" customHeight="true" outlineLevel="0" collapsed="false">
      <c r="A28" s="52" t="s">
        <v>277</v>
      </c>
      <c r="B28" s="52" t="s">
        <v>208</v>
      </c>
      <c r="C28" s="58" t="s">
        <v>278</v>
      </c>
      <c r="D28" s="53" t="s">
        <v>279</v>
      </c>
      <c r="E28" s="54"/>
      <c r="F28" s="54"/>
      <c r="G28" s="55"/>
      <c r="H28" s="54"/>
      <c r="I28" s="55"/>
      <c r="J28" s="56"/>
      <c r="K28" s="57" t="s">
        <v>208</v>
      </c>
    </row>
    <row r="29" customFormat="false" ht="93.75" hidden="false" customHeight="true" outlineLevel="0" collapsed="false">
      <c r="A29" s="52" t="s">
        <v>280</v>
      </c>
      <c r="B29" s="52" t="s">
        <v>208</v>
      </c>
      <c r="C29" s="58" t="s">
        <v>281</v>
      </c>
      <c r="D29" s="53" t="s">
        <v>282</v>
      </c>
      <c r="E29" s="54"/>
      <c r="F29" s="54"/>
      <c r="G29" s="55"/>
      <c r="H29" s="54"/>
      <c r="I29" s="55"/>
      <c r="J29" s="56"/>
      <c r="K29" s="57" t="s">
        <v>208</v>
      </c>
    </row>
    <row r="30" customFormat="false" ht="93.75" hidden="false" customHeight="true" outlineLevel="0" collapsed="false">
      <c r="A30" s="52" t="s">
        <v>283</v>
      </c>
      <c r="B30" s="52" t="s">
        <v>208</v>
      </c>
      <c r="C30" s="58" t="s">
        <v>284</v>
      </c>
      <c r="D30" s="53" t="s">
        <v>285</v>
      </c>
      <c r="E30" s="54"/>
      <c r="F30" s="54"/>
      <c r="G30" s="55"/>
      <c r="H30" s="54"/>
      <c r="I30" s="55"/>
      <c r="J30" s="56"/>
      <c r="K30" s="57" t="s">
        <v>208</v>
      </c>
    </row>
    <row r="31" customFormat="false" ht="81.75" hidden="false" customHeight="true" outlineLevel="0" collapsed="false">
      <c r="A31" s="52" t="s">
        <v>286</v>
      </c>
      <c r="B31" s="52" t="s">
        <v>208</v>
      </c>
      <c r="C31" s="58" t="s">
        <v>287</v>
      </c>
      <c r="D31" s="53" t="s">
        <v>288</v>
      </c>
      <c r="E31" s="54"/>
      <c r="F31" s="54"/>
      <c r="G31" s="55"/>
      <c r="H31" s="54"/>
      <c r="I31" s="55"/>
      <c r="J31" s="56"/>
      <c r="K31" s="57" t="s">
        <v>208</v>
      </c>
    </row>
    <row r="32" customFormat="false" ht="105.75" hidden="false" customHeight="true" outlineLevel="0" collapsed="false">
      <c r="A32" s="52" t="s">
        <v>289</v>
      </c>
      <c r="B32" s="52" t="s">
        <v>208</v>
      </c>
      <c r="C32" s="58" t="s">
        <v>290</v>
      </c>
      <c r="D32" s="53" t="s">
        <v>291</v>
      </c>
      <c r="E32" s="54"/>
      <c r="F32" s="54"/>
      <c r="G32" s="55"/>
      <c r="H32" s="54"/>
      <c r="I32" s="55"/>
      <c r="J32" s="56"/>
      <c r="K32" s="57" t="s">
        <v>208</v>
      </c>
    </row>
    <row r="33" customFormat="false" ht="105.75" hidden="false" customHeight="true" outlineLevel="0" collapsed="false">
      <c r="A33" s="52" t="s">
        <v>292</v>
      </c>
      <c r="B33" s="52" t="s">
        <v>208</v>
      </c>
      <c r="C33" s="58" t="s">
        <v>293</v>
      </c>
      <c r="D33" s="53" t="s">
        <v>294</v>
      </c>
      <c r="E33" s="54"/>
      <c r="F33" s="54"/>
      <c r="G33" s="55"/>
      <c r="H33" s="54"/>
      <c r="I33" s="55"/>
      <c r="J33" s="56"/>
      <c r="K33" s="57" t="s">
        <v>208</v>
      </c>
    </row>
    <row r="34" customFormat="false" ht="105.75" hidden="false" customHeight="true" outlineLevel="0" collapsed="false">
      <c r="A34" s="52" t="s">
        <v>295</v>
      </c>
      <c r="B34" s="52" t="s">
        <v>208</v>
      </c>
      <c r="C34" s="58" t="s">
        <v>296</v>
      </c>
      <c r="D34" s="53" t="s">
        <v>297</v>
      </c>
      <c r="E34" s="54"/>
      <c r="F34" s="54"/>
      <c r="G34" s="55"/>
      <c r="H34" s="54"/>
      <c r="I34" s="55"/>
      <c r="J34" s="56"/>
      <c r="K34" s="57" t="s">
        <v>208</v>
      </c>
    </row>
    <row r="35" customFormat="false" ht="105.75" hidden="false" customHeight="true" outlineLevel="0" collapsed="false">
      <c r="A35" s="52" t="s">
        <v>298</v>
      </c>
      <c r="B35" s="52" t="s">
        <v>208</v>
      </c>
      <c r="C35" s="58" t="s">
        <v>299</v>
      </c>
      <c r="D35" s="53" t="s">
        <v>300</v>
      </c>
      <c r="E35" s="54"/>
      <c r="F35" s="54"/>
      <c r="G35" s="55"/>
      <c r="H35" s="54"/>
      <c r="I35" s="55"/>
      <c r="J35" s="56"/>
      <c r="K35" s="57" t="s">
        <v>208</v>
      </c>
    </row>
    <row r="36" customFormat="false" ht="81.75" hidden="false" customHeight="true" outlineLevel="0" collapsed="false">
      <c r="A36" s="52" t="s">
        <v>301</v>
      </c>
      <c r="B36" s="52" t="s">
        <v>208</v>
      </c>
      <c r="C36" s="58" t="s">
        <v>302</v>
      </c>
      <c r="D36" s="53" t="s">
        <v>303</v>
      </c>
      <c r="E36" s="54"/>
      <c r="F36" s="54"/>
      <c r="G36" s="55"/>
      <c r="H36" s="54"/>
      <c r="I36" s="55"/>
      <c r="J36" s="56"/>
      <c r="K36" s="57" t="s">
        <v>208</v>
      </c>
    </row>
    <row r="37" customFormat="false" ht="117.75" hidden="false" customHeight="true" outlineLevel="0" collapsed="false">
      <c r="A37" s="52" t="s">
        <v>304</v>
      </c>
      <c r="B37" s="52" t="s">
        <v>208</v>
      </c>
      <c r="C37" s="58" t="s">
        <v>305</v>
      </c>
      <c r="D37" s="53" t="s">
        <v>306</v>
      </c>
      <c r="E37" s="54"/>
      <c r="F37" s="54"/>
      <c r="G37" s="55"/>
      <c r="H37" s="54"/>
      <c r="I37" s="55"/>
      <c r="J37" s="56"/>
      <c r="K37" s="57" t="s">
        <v>208</v>
      </c>
    </row>
    <row r="38" customFormat="false" ht="117.75" hidden="false" customHeight="true" outlineLevel="0" collapsed="false">
      <c r="A38" s="52" t="s">
        <v>307</v>
      </c>
      <c r="B38" s="52" t="s">
        <v>208</v>
      </c>
      <c r="C38" s="58" t="s">
        <v>308</v>
      </c>
      <c r="D38" s="53" t="s">
        <v>309</v>
      </c>
      <c r="E38" s="54"/>
      <c r="F38" s="54"/>
      <c r="G38" s="55"/>
      <c r="H38" s="54"/>
      <c r="I38" s="55"/>
      <c r="J38" s="56"/>
      <c r="K38" s="57" t="s">
        <v>208</v>
      </c>
    </row>
    <row r="39" customFormat="false" ht="93.75" hidden="false" customHeight="true" outlineLevel="0" collapsed="false">
      <c r="A39" s="52" t="s">
        <v>310</v>
      </c>
      <c r="B39" s="52" t="s">
        <v>208</v>
      </c>
      <c r="C39" s="58" t="s">
        <v>311</v>
      </c>
      <c r="D39" s="53" t="s">
        <v>312</v>
      </c>
      <c r="E39" s="54"/>
      <c r="F39" s="54"/>
      <c r="G39" s="55"/>
      <c r="H39" s="54"/>
      <c r="I39" s="55"/>
      <c r="J39" s="56"/>
      <c r="K39" s="57" t="s">
        <v>208</v>
      </c>
    </row>
    <row r="40" customFormat="false" ht="93.75" hidden="false" customHeight="true" outlineLevel="0" collapsed="false">
      <c r="A40" s="52" t="s">
        <v>313</v>
      </c>
      <c r="B40" s="52" t="s">
        <v>208</v>
      </c>
      <c r="C40" s="58" t="s">
        <v>314</v>
      </c>
      <c r="D40" s="53" t="s">
        <v>315</v>
      </c>
      <c r="E40" s="54"/>
      <c r="F40" s="54"/>
      <c r="G40" s="55"/>
      <c r="H40" s="54"/>
      <c r="I40" s="55"/>
      <c r="J40" s="56"/>
      <c r="K40" s="57" t="s">
        <v>208</v>
      </c>
    </row>
    <row r="41" customFormat="false" ht="93.75" hidden="false" customHeight="true" outlineLevel="0" collapsed="false">
      <c r="A41" s="52" t="s">
        <v>316</v>
      </c>
      <c r="B41" s="52" t="s">
        <v>208</v>
      </c>
      <c r="C41" s="58" t="s">
        <v>317</v>
      </c>
      <c r="D41" s="53" t="s">
        <v>318</v>
      </c>
      <c r="E41" s="54"/>
      <c r="F41" s="54"/>
      <c r="G41" s="55"/>
      <c r="H41" s="54"/>
      <c r="I41" s="55"/>
      <c r="J41" s="56"/>
      <c r="K41" s="57" t="s">
        <v>208</v>
      </c>
    </row>
    <row r="42" customFormat="false" ht="19.5" hidden="false" customHeight="true" outlineLevel="0" collapsed="false">
      <c r="A42" s="51" t="s">
        <v>319</v>
      </c>
      <c r="B42" s="51"/>
      <c r="C42" s="51"/>
      <c r="D42" s="51"/>
      <c r="E42" s="51"/>
      <c r="F42" s="51"/>
      <c r="G42" s="51"/>
      <c r="H42" s="51"/>
      <c r="I42" s="51"/>
      <c r="J42" s="51"/>
    </row>
    <row r="43" customFormat="false" ht="129.75" hidden="false" customHeight="true" outlineLevel="0" collapsed="false">
      <c r="A43" s="52" t="s">
        <v>320</v>
      </c>
      <c r="B43" s="52" t="s">
        <v>321</v>
      </c>
      <c r="C43" s="58" t="s">
        <v>322</v>
      </c>
      <c r="D43" s="53" t="s">
        <v>323</v>
      </c>
      <c r="E43" s="54"/>
      <c r="F43" s="54"/>
      <c r="G43" s="55"/>
      <c r="H43" s="54"/>
      <c r="I43" s="55"/>
      <c r="J43" s="56"/>
      <c r="K43" s="57" t="s">
        <v>321</v>
      </c>
    </row>
    <row r="44" customFormat="false" ht="93.75" hidden="false" customHeight="true" outlineLevel="0" collapsed="false">
      <c r="A44" s="52" t="s">
        <v>324</v>
      </c>
      <c r="B44" s="52" t="s">
        <v>321</v>
      </c>
      <c r="C44" s="58" t="s">
        <v>325</v>
      </c>
      <c r="D44" s="53" t="s">
        <v>326</v>
      </c>
      <c r="E44" s="54"/>
      <c r="F44" s="54"/>
      <c r="G44" s="55"/>
      <c r="H44" s="54"/>
      <c r="I44" s="55"/>
      <c r="J44" s="56"/>
      <c r="K44" s="57" t="s">
        <v>321</v>
      </c>
    </row>
    <row r="45" customFormat="false" ht="105.75" hidden="false" customHeight="true" outlineLevel="0" collapsed="false">
      <c r="A45" s="52" t="s">
        <v>327</v>
      </c>
      <c r="B45" s="52" t="s">
        <v>321</v>
      </c>
      <c r="C45" s="58" t="s">
        <v>328</v>
      </c>
      <c r="D45" s="53" t="s">
        <v>329</v>
      </c>
      <c r="E45" s="54"/>
      <c r="F45" s="54"/>
      <c r="G45" s="55"/>
      <c r="H45" s="54"/>
      <c r="I45" s="55"/>
      <c r="J45" s="56"/>
      <c r="K45" s="57" t="s">
        <v>321</v>
      </c>
    </row>
    <row r="46" customFormat="false" ht="105.75" hidden="false" customHeight="true" outlineLevel="0" collapsed="false">
      <c r="A46" s="52" t="s">
        <v>330</v>
      </c>
      <c r="B46" s="52" t="s">
        <v>321</v>
      </c>
      <c r="C46" s="58" t="s">
        <v>331</v>
      </c>
      <c r="D46" s="53" t="s">
        <v>332</v>
      </c>
      <c r="E46" s="54"/>
      <c r="F46" s="54"/>
      <c r="G46" s="55"/>
      <c r="H46" s="54"/>
      <c r="I46" s="55"/>
      <c r="J46" s="56"/>
      <c r="K46" s="57" t="s">
        <v>321</v>
      </c>
    </row>
    <row r="47" customFormat="false" ht="105.75" hidden="false" customHeight="true" outlineLevel="0" collapsed="false">
      <c r="A47" s="52" t="s">
        <v>333</v>
      </c>
      <c r="B47" s="52" t="s">
        <v>321</v>
      </c>
      <c r="C47" s="58" t="s">
        <v>334</v>
      </c>
      <c r="D47" s="53" t="s">
        <v>335</v>
      </c>
      <c r="E47" s="54"/>
      <c r="F47" s="54"/>
      <c r="G47" s="55"/>
      <c r="H47" s="54"/>
      <c r="I47" s="55"/>
      <c r="J47" s="56"/>
      <c r="K47" s="57" t="s">
        <v>321</v>
      </c>
    </row>
    <row r="48" customFormat="false" ht="93.75" hidden="false" customHeight="true" outlineLevel="0" collapsed="false">
      <c r="A48" s="52" t="s">
        <v>336</v>
      </c>
      <c r="B48" s="52" t="s">
        <v>321</v>
      </c>
      <c r="C48" s="58" t="s">
        <v>337</v>
      </c>
      <c r="D48" s="53" t="s">
        <v>338</v>
      </c>
      <c r="E48" s="54"/>
      <c r="F48" s="54"/>
      <c r="G48" s="55"/>
      <c r="H48" s="54"/>
      <c r="I48" s="55"/>
      <c r="J48" s="56"/>
      <c r="K48" s="57" t="s">
        <v>321</v>
      </c>
    </row>
    <row r="49" customFormat="false" ht="105.75" hidden="false" customHeight="true" outlineLevel="0" collapsed="false">
      <c r="A49" s="52" t="s">
        <v>339</v>
      </c>
      <c r="B49" s="52" t="s">
        <v>321</v>
      </c>
      <c r="C49" s="58" t="s">
        <v>340</v>
      </c>
      <c r="D49" s="53" t="s">
        <v>341</v>
      </c>
      <c r="E49" s="54"/>
      <c r="F49" s="54"/>
      <c r="G49" s="55"/>
      <c r="H49" s="54"/>
      <c r="I49" s="55"/>
      <c r="J49" s="56"/>
      <c r="K49" s="57" t="s">
        <v>321</v>
      </c>
    </row>
    <row r="50" customFormat="false" ht="93.75" hidden="false" customHeight="true" outlineLevel="0" collapsed="false">
      <c r="A50" s="52" t="s">
        <v>342</v>
      </c>
      <c r="B50" s="52" t="s">
        <v>321</v>
      </c>
      <c r="C50" s="58" t="s">
        <v>343</v>
      </c>
      <c r="D50" s="53" t="s">
        <v>344</v>
      </c>
      <c r="E50" s="54"/>
      <c r="F50" s="54"/>
      <c r="G50" s="55"/>
      <c r="H50" s="54"/>
      <c r="I50" s="55"/>
      <c r="J50" s="56"/>
      <c r="K50" s="57" t="s">
        <v>321</v>
      </c>
    </row>
    <row r="51" customFormat="false" ht="19.5" hidden="false" customHeight="true" outlineLevel="0" collapsed="false">
      <c r="A51" s="51" t="s">
        <v>345</v>
      </c>
      <c r="B51" s="51"/>
      <c r="C51" s="51"/>
      <c r="D51" s="51"/>
      <c r="E51" s="51"/>
      <c r="F51" s="51"/>
      <c r="G51" s="51"/>
      <c r="H51" s="51"/>
      <c r="I51" s="51"/>
      <c r="J51" s="51"/>
    </row>
    <row r="52" customFormat="false" ht="93.75" hidden="false" customHeight="true" outlineLevel="0" collapsed="false">
      <c r="A52" s="52" t="s">
        <v>346</v>
      </c>
      <c r="B52" s="52" t="s">
        <v>347</v>
      </c>
      <c r="C52" s="58" t="s">
        <v>348</v>
      </c>
      <c r="D52" s="53" t="s">
        <v>349</v>
      </c>
      <c r="E52" s="54"/>
      <c r="F52" s="54"/>
      <c r="G52" s="55"/>
      <c r="H52" s="54"/>
      <c r="I52" s="55"/>
      <c r="J52" s="56"/>
      <c r="K52" s="57" t="s">
        <v>347</v>
      </c>
    </row>
    <row r="53" customFormat="false" ht="93.75" hidden="false" customHeight="true" outlineLevel="0" collapsed="false">
      <c r="A53" s="52" t="s">
        <v>350</v>
      </c>
      <c r="B53" s="52" t="s">
        <v>347</v>
      </c>
      <c r="C53" s="58" t="s">
        <v>351</v>
      </c>
      <c r="D53" s="53" t="s">
        <v>352</v>
      </c>
      <c r="E53" s="54"/>
      <c r="F53" s="54"/>
      <c r="G53" s="55"/>
      <c r="H53" s="54"/>
      <c r="I53" s="55"/>
      <c r="J53" s="56"/>
      <c r="K53" s="57" t="s">
        <v>347</v>
      </c>
    </row>
    <row r="54" customFormat="false" ht="93.75" hidden="false" customHeight="true" outlineLevel="0" collapsed="false">
      <c r="A54" s="52" t="s">
        <v>353</v>
      </c>
      <c r="B54" s="52" t="s">
        <v>347</v>
      </c>
      <c r="C54" s="58" t="s">
        <v>354</v>
      </c>
      <c r="D54" s="53" t="s">
        <v>355</v>
      </c>
      <c r="E54" s="54"/>
      <c r="F54" s="54"/>
      <c r="G54" s="55"/>
      <c r="H54" s="54"/>
      <c r="I54" s="55"/>
      <c r="J54" s="56"/>
      <c r="K54" s="57" t="s">
        <v>347</v>
      </c>
    </row>
    <row r="55" customFormat="false" ht="93.75" hidden="false" customHeight="true" outlineLevel="0" collapsed="false">
      <c r="A55" s="52" t="s">
        <v>356</v>
      </c>
      <c r="B55" s="52" t="s">
        <v>347</v>
      </c>
      <c r="C55" s="58" t="s">
        <v>357</v>
      </c>
      <c r="D55" s="53" t="s">
        <v>358</v>
      </c>
      <c r="E55" s="54"/>
      <c r="F55" s="54"/>
      <c r="G55" s="55"/>
      <c r="H55" s="54"/>
      <c r="I55" s="55"/>
      <c r="J55" s="56"/>
      <c r="K55" s="57" t="s">
        <v>347</v>
      </c>
    </row>
    <row r="56" customFormat="false" ht="105.75" hidden="false" customHeight="true" outlineLevel="0" collapsed="false">
      <c r="A56" s="52" t="s">
        <v>359</v>
      </c>
      <c r="B56" s="52" t="s">
        <v>347</v>
      </c>
      <c r="C56" s="58" t="s">
        <v>360</v>
      </c>
      <c r="D56" s="53" t="s">
        <v>361</v>
      </c>
      <c r="E56" s="54"/>
      <c r="F56" s="54"/>
      <c r="G56" s="55"/>
      <c r="H56" s="54"/>
      <c r="I56" s="55"/>
      <c r="J56" s="56"/>
      <c r="K56" s="57" t="s">
        <v>347</v>
      </c>
    </row>
    <row r="57" customFormat="false" ht="93.75" hidden="false" customHeight="true" outlineLevel="0" collapsed="false">
      <c r="A57" s="52" t="s">
        <v>362</v>
      </c>
      <c r="B57" s="52" t="s">
        <v>347</v>
      </c>
      <c r="C57" s="58" t="s">
        <v>363</v>
      </c>
      <c r="D57" s="53" t="s">
        <v>364</v>
      </c>
      <c r="E57" s="54"/>
      <c r="F57" s="54"/>
      <c r="G57" s="55"/>
      <c r="H57" s="54"/>
      <c r="I57" s="55"/>
      <c r="J57" s="56"/>
      <c r="K57" s="57" t="s">
        <v>347</v>
      </c>
    </row>
    <row r="58" customFormat="false" ht="93.75" hidden="false" customHeight="true" outlineLevel="0" collapsed="false">
      <c r="A58" s="52" t="s">
        <v>365</v>
      </c>
      <c r="B58" s="52" t="s">
        <v>347</v>
      </c>
      <c r="C58" s="58" t="s">
        <v>366</v>
      </c>
      <c r="D58" s="53" t="s">
        <v>367</v>
      </c>
      <c r="E58" s="54"/>
      <c r="F58" s="54"/>
      <c r="G58" s="55"/>
      <c r="H58" s="54"/>
      <c r="I58" s="55"/>
      <c r="J58" s="56"/>
      <c r="K58" s="57" t="s">
        <v>347</v>
      </c>
    </row>
    <row r="59" customFormat="false" ht="93.75" hidden="false" customHeight="true" outlineLevel="0" collapsed="false">
      <c r="A59" s="52" t="s">
        <v>368</v>
      </c>
      <c r="B59" s="52" t="s">
        <v>347</v>
      </c>
      <c r="C59" s="58" t="s">
        <v>369</v>
      </c>
      <c r="D59" s="53" t="s">
        <v>370</v>
      </c>
      <c r="E59" s="54"/>
      <c r="F59" s="54"/>
      <c r="G59" s="55"/>
      <c r="H59" s="54"/>
      <c r="I59" s="55"/>
      <c r="J59" s="56"/>
      <c r="K59" s="57" t="s">
        <v>347</v>
      </c>
    </row>
    <row r="60" customFormat="false" ht="93.75" hidden="false" customHeight="true" outlineLevel="0" collapsed="false">
      <c r="A60" s="52" t="s">
        <v>371</v>
      </c>
      <c r="B60" s="52" t="s">
        <v>347</v>
      </c>
      <c r="C60" s="58" t="s">
        <v>372</v>
      </c>
      <c r="D60" s="53" t="s">
        <v>373</v>
      </c>
      <c r="E60" s="54"/>
      <c r="F60" s="54"/>
      <c r="G60" s="55"/>
      <c r="H60" s="54"/>
      <c r="I60" s="55"/>
      <c r="J60" s="56"/>
      <c r="K60" s="57" t="s">
        <v>347</v>
      </c>
    </row>
    <row r="61" customFormat="false" ht="93.75" hidden="false" customHeight="true" outlineLevel="0" collapsed="false">
      <c r="A61" s="52" t="s">
        <v>374</v>
      </c>
      <c r="B61" s="52" t="s">
        <v>347</v>
      </c>
      <c r="C61" s="58" t="s">
        <v>375</v>
      </c>
      <c r="D61" s="53" t="s">
        <v>376</v>
      </c>
      <c r="E61" s="54"/>
      <c r="F61" s="54"/>
      <c r="G61" s="55"/>
      <c r="H61" s="54"/>
      <c r="I61" s="55"/>
      <c r="J61" s="56"/>
      <c r="K61" s="57" t="s">
        <v>347</v>
      </c>
    </row>
    <row r="62" customFormat="false" ht="105.75" hidden="false" customHeight="true" outlineLevel="0" collapsed="false">
      <c r="A62" s="52" t="s">
        <v>377</v>
      </c>
      <c r="B62" s="52" t="s">
        <v>347</v>
      </c>
      <c r="C62" s="58" t="s">
        <v>378</v>
      </c>
      <c r="D62" s="53" t="s">
        <v>379</v>
      </c>
      <c r="E62" s="54"/>
      <c r="F62" s="54"/>
      <c r="G62" s="55"/>
      <c r="H62" s="54"/>
      <c r="I62" s="55"/>
      <c r="J62" s="56"/>
      <c r="K62" s="57" t="s">
        <v>347</v>
      </c>
    </row>
    <row r="63" customFormat="false" ht="105.75" hidden="false" customHeight="true" outlineLevel="0" collapsed="false">
      <c r="A63" s="52" t="s">
        <v>380</v>
      </c>
      <c r="B63" s="52" t="s">
        <v>347</v>
      </c>
      <c r="C63" s="58" t="s">
        <v>381</v>
      </c>
      <c r="D63" s="53" t="s">
        <v>382</v>
      </c>
      <c r="E63" s="54"/>
      <c r="F63" s="54"/>
      <c r="G63" s="55"/>
      <c r="H63" s="54"/>
      <c r="I63" s="55"/>
      <c r="J63" s="56"/>
      <c r="K63" s="57" t="s">
        <v>347</v>
      </c>
    </row>
    <row r="64" customFormat="false" ht="93.75" hidden="false" customHeight="true" outlineLevel="0" collapsed="false">
      <c r="A64" s="52" t="s">
        <v>383</v>
      </c>
      <c r="B64" s="52" t="s">
        <v>347</v>
      </c>
      <c r="C64" s="58" t="s">
        <v>384</v>
      </c>
      <c r="D64" s="53" t="s">
        <v>385</v>
      </c>
      <c r="E64" s="54"/>
      <c r="F64" s="54"/>
      <c r="G64" s="55"/>
      <c r="H64" s="54"/>
      <c r="I64" s="55"/>
      <c r="J64" s="56"/>
      <c r="K64" s="57" t="s">
        <v>347</v>
      </c>
    </row>
    <row r="65" customFormat="false" ht="117.75" hidden="false" customHeight="true" outlineLevel="0" collapsed="false">
      <c r="A65" s="52" t="s">
        <v>386</v>
      </c>
      <c r="B65" s="52" t="s">
        <v>347</v>
      </c>
      <c r="C65" s="58" t="s">
        <v>387</v>
      </c>
      <c r="D65" s="53" t="s">
        <v>388</v>
      </c>
      <c r="E65" s="54"/>
      <c r="F65" s="54"/>
      <c r="G65" s="55"/>
      <c r="H65" s="54"/>
      <c r="I65" s="55"/>
      <c r="J65" s="56"/>
      <c r="K65" s="57" t="s">
        <v>347</v>
      </c>
    </row>
    <row r="66" customFormat="false" ht="19.5" hidden="false" customHeight="true" outlineLevel="0" collapsed="false">
      <c r="A66" s="51" t="s">
        <v>389</v>
      </c>
      <c r="B66" s="51"/>
      <c r="C66" s="51"/>
      <c r="D66" s="51"/>
      <c r="E66" s="51"/>
      <c r="F66" s="51"/>
      <c r="G66" s="51"/>
      <c r="H66" s="51"/>
      <c r="I66" s="51"/>
      <c r="J66" s="51"/>
    </row>
    <row r="67" customFormat="false" ht="117.75" hidden="false" customHeight="true" outlineLevel="0" collapsed="false">
      <c r="A67" s="52" t="s">
        <v>390</v>
      </c>
      <c r="B67" s="52" t="s">
        <v>391</v>
      </c>
      <c r="C67" s="58" t="s">
        <v>392</v>
      </c>
      <c r="D67" s="53" t="s">
        <v>393</v>
      </c>
      <c r="E67" s="54"/>
      <c r="F67" s="54"/>
      <c r="G67" s="55"/>
      <c r="H67" s="54"/>
      <c r="I67" s="55"/>
      <c r="J67" s="56"/>
      <c r="K67" s="57" t="s">
        <v>391</v>
      </c>
    </row>
    <row r="68" customFormat="false" ht="105.75" hidden="false" customHeight="true" outlineLevel="0" collapsed="false">
      <c r="A68" s="52" t="s">
        <v>394</v>
      </c>
      <c r="B68" s="52" t="s">
        <v>391</v>
      </c>
      <c r="C68" s="58" t="s">
        <v>395</v>
      </c>
      <c r="D68" s="53" t="s">
        <v>396</v>
      </c>
      <c r="E68" s="54"/>
      <c r="F68" s="54"/>
      <c r="G68" s="55"/>
      <c r="H68" s="54"/>
      <c r="I68" s="55"/>
      <c r="J68" s="56"/>
      <c r="K68" s="57" t="s">
        <v>391</v>
      </c>
    </row>
    <row r="69" customFormat="false" ht="93.75" hidden="false" customHeight="true" outlineLevel="0" collapsed="false">
      <c r="A69" s="52" t="s">
        <v>397</v>
      </c>
      <c r="B69" s="52" t="s">
        <v>391</v>
      </c>
      <c r="C69" s="58" t="s">
        <v>398</v>
      </c>
      <c r="D69" s="53" t="s">
        <v>399</v>
      </c>
      <c r="E69" s="54"/>
      <c r="F69" s="54"/>
      <c r="G69" s="55"/>
      <c r="H69" s="54"/>
      <c r="I69" s="55"/>
      <c r="J69" s="56"/>
      <c r="K69" s="57" t="s">
        <v>391</v>
      </c>
    </row>
    <row r="70" customFormat="false" ht="105.75" hidden="false" customHeight="true" outlineLevel="0" collapsed="false">
      <c r="A70" s="52" t="s">
        <v>400</v>
      </c>
      <c r="B70" s="52" t="s">
        <v>391</v>
      </c>
      <c r="C70" s="58" t="s">
        <v>401</v>
      </c>
      <c r="D70" s="53" t="s">
        <v>402</v>
      </c>
      <c r="E70" s="54"/>
      <c r="F70" s="54"/>
      <c r="G70" s="55"/>
      <c r="H70" s="54"/>
      <c r="I70" s="55"/>
      <c r="J70" s="56"/>
      <c r="K70" s="57" t="s">
        <v>391</v>
      </c>
    </row>
    <row r="71" customFormat="false" ht="117.75" hidden="false" customHeight="true" outlineLevel="0" collapsed="false">
      <c r="A71" s="52" t="s">
        <v>403</v>
      </c>
      <c r="B71" s="52" t="s">
        <v>391</v>
      </c>
      <c r="C71" s="58" t="s">
        <v>404</v>
      </c>
      <c r="D71" s="53" t="s">
        <v>405</v>
      </c>
      <c r="E71" s="54"/>
      <c r="F71" s="54"/>
      <c r="G71" s="55"/>
      <c r="H71" s="54"/>
      <c r="I71" s="55"/>
      <c r="J71" s="56"/>
      <c r="K71" s="57" t="s">
        <v>391</v>
      </c>
    </row>
    <row r="72" customFormat="false" ht="105.75" hidden="false" customHeight="true" outlineLevel="0" collapsed="false">
      <c r="A72" s="52" t="s">
        <v>406</v>
      </c>
      <c r="B72" s="52" t="s">
        <v>391</v>
      </c>
      <c r="C72" s="58" t="s">
        <v>407</v>
      </c>
      <c r="D72" s="53" t="s">
        <v>408</v>
      </c>
      <c r="E72" s="54"/>
      <c r="F72" s="54"/>
      <c r="G72" s="55"/>
      <c r="H72" s="54"/>
      <c r="I72" s="55"/>
      <c r="J72" s="56"/>
      <c r="K72" s="57" t="s">
        <v>391</v>
      </c>
    </row>
    <row r="73" customFormat="false" ht="81.75" hidden="false" customHeight="true" outlineLevel="0" collapsed="false">
      <c r="A73" s="52" t="s">
        <v>409</v>
      </c>
      <c r="B73" s="52" t="s">
        <v>391</v>
      </c>
      <c r="C73" s="58" t="s">
        <v>410</v>
      </c>
      <c r="D73" s="53" t="s">
        <v>411</v>
      </c>
      <c r="E73" s="54"/>
      <c r="F73" s="54"/>
      <c r="G73" s="55"/>
      <c r="H73" s="54"/>
      <c r="I73" s="55"/>
      <c r="J73" s="56"/>
      <c r="K73" s="57" t="s">
        <v>391</v>
      </c>
    </row>
    <row r="74" customFormat="false" ht="105.75" hidden="false" customHeight="true" outlineLevel="0" collapsed="false">
      <c r="A74" s="52" t="s">
        <v>412</v>
      </c>
      <c r="B74" s="52" t="s">
        <v>391</v>
      </c>
      <c r="C74" s="58" t="s">
        <v>413</v>
      </c>
      <c r="D74" s="53" t="s">
        <v>414</v>
      </c>
      <c r="E74" s="54"/>
      <c r="F74" s="54"/>
      <c r="G74" s="55"/>
      <c r="H74" s="54"/>
      <c r="I74" s="55"/>
      <c r="J74" s="56"/>
      <c r="K74" s="57" t="s">
        <v>391</v>
      </c>
    </row>
    <row r="75" customFormat="false" ht="93.75" hidden="false" customHeight="true" outlineLevel="0" collapsed="false">
      <c r="A75" s="52" t="s">
        <v>415</v>
      </c>
      <c r="B75" s="52" t="s">
        <v>391</v>
      </c>
      <c r="C75" s="58" t="s">
        <v>416</v>
      </c>
      <c r="D75" s="53" t="s">
        <v>417</v>
      </c>
      <c r="E75" s="54"/>
      <c r="F75" s="54"/>
      <c r="G75" s="55"/>
      <c r="H75" s="54"/>
      <c r="I75" s="55"/>
      <c r="J75" s="56"/>
      <c r="K75" s="57" t="s">
        <v>391</v>
      </c>
    </row>
    <row r="76" customFormat="false" ht="105.75" hidden="false" customHeight="true" outlineLevel="0" collapsed="false">
      <c r="A76" s="52" t="s">
        <v>418</v>
      </c>
      <c r="B76" s="52" t="s">
        <v>391</v>
      </c>
      <c r="C76" s="58" t="s">
        <v>419</v>
      </c>
      <c r="D76" s="53" t="s">
        <v>420</v>
      </c>
      <c r="E76" s="54"/>
      <c r="F76" s="54"/>
      <c r="G76" s="55"/>
      <c r="H76" s="54"/>
      <c r="I76" s="55"/>
      <c r="J76" s="56"/>
      <c r="K76" s="57" t="s">
        <v>391</v>
      </c>
    </row>
    <row r="77" customFormat="false" ht="105.75" hidden="false" customHeight="true" outlineLevel="0" collapsed="false">
      <c r="A77" s="52" t="s">
        <v>421</v>
      </c>
      <c r="B77" s="52" t="s">
        <v>391</v>
      </c>
      <c r="C77" s="58" t="s">
        <v>422</v>
      </c>
      <c r="D77" s="53" t="s">
        <v>423</v>
      </c>
      <c r="E77" s="54"/>
      <c r="F77" s="54"/>
      <c r="G77" s="55"/>
      <c r="H77" s="54"/>
      <c r="I77" s="55"/>
      <c r="J77" s="56"/>
      <c r="K77" s="57" t="s">
        <v>391</v>
      </c>
    </row>
    <row r="78" customFormat="false" ht="105.75" hidden="false" customHeight="true" outlineLevel="0" collapsed="false">
      <c r="A78" s="52" t="s">
        <v>424</v>
      </c>
      <c r="B78" s="52" t="s">
        <v>391</v>
      </c>
      <c r="C78" s="58" t="s">
        <v>425</v>
      </c>
      <c r="D78" s="53" t="s">
        <v>426</v>
      </c>
      <c r="E78" s="54"/>
      <c r="F78" s="54"/>
      <c r="G78" s="55"/>
      <c r="H78" s="54"/>
      <c r="I78" s="55"/>
      <c r="J78" s="56"/>
      <c r="K78" s="57" t="s">
        <v>391</v>
      </c>
    </row>
    <row r="79" customFormat="false" ht="105.75" hidden="false" customHeight="true" outlineLevel="0" collapsed="false">
      <c r="A79" s="52" t="s">
        <v>427</v>
      </c>
      <c r="B79" s="52" t="s">
        <v>391</v>
      </c>
      <c r="C79" s="58" t="s">
        <v>428</v>
      </c>
      <c r="D79" s="53" t="s">
        <v>429</v>
      </c>
      <c r="E79" s="54"/>
      <c r="F79" s="54"/>
      <c r="G79" s="55"/>
      <c r="H79" s="54"/>
      <c r="I79" s="55"/>
      <c r="J79" s="56"/>
      <c r="K79" s="57" t="s">
        <v>391</v>
      </c>
    </row>
    <row r="80" customFormat="false" ht="93.75" hidden="false" customHeight="true" outlineLevel="0" collapsed="false">
      <c r="A80" s="52" t="s">
        <v>430</v>
      </c>
      <c r="B80" s="52" t="s">
        <v>391</v>
      </c>
      <c r="C80" s="58" t="s">
        <v>431</v>
      </c>
      <c r="D80" s="53" t="s">
        <v>432</v>
      </c>
      <c r="E80" s="54"/>
      <c r="F80" s="54"/>
      <c r="G80" s="55"/>
      <c r="H80" s="54"/>
      <c r="I80" s="55"/>
      <c r="J80" s="56"/>
      <c r="K80" s="57" t="s">
        <v>391</v>
      </c>
    </row>
    <row r="81" customFormat="false" ht="105.75" hidden="false" customHeight="true" outlineLevel="0" collapsed="false">
      <c r="A81" s="52" t="s">
        <v>433</v>
      </c>
      <c r="B81" s="52" t="s">
        <v>391</v>
      </c>
      <c r="C81" s="58" t="s">
        <v>434</v>
      </c>
      <c r="D81" s="53" t="s">
        <v>435</v>
      </c>
      <c r="E81" s="54"/>
      <c r="F81" s="54"/>
      <c r="G81" s="55"/>
      <c r="H81" s="54"/>
      <c r="I81" s="55"/>
      <c r="J81" s="56"/>
      <c r="K81" s="57" t="s">
        <v>391</v>
      </c>
    </row>
    <row r="82" customFormat="false" ht="93.75" hidden="false" customHeight="true" outlineLevel="0" collapsed="false">
      <c r="A82" s="52" t="s">
        <v>436</v>
      </c>
      <c r="B82" s="52" t="s">
        <v>391</v>
      </c>
      <c r="C82" s="58" t="s">
        <v>437</v>
      </c>
      <c r="D82" s="53" t="s">
        <v>438</v>
      </c>
      <c r="E82" s="54"/>
      <c r="F82" s="54"/>
      <c r="G82" s="55"/>
      <c r="H82" s="54"/>
      <c r="I82" s="55"/>
      <c r="J82" s="56"/>
      <c r="K82" s="57" t="s">
        <v>391</v>
      </c>
    </row>
    <row r="83" customFormat="false" ht="93.75" hidden="false" customHeight="true" outlineLevel="0" collapsed="false">
      <c r="A83" s="52" t="s">
        <v>439</v>
      </c>
      <c r="B83" s="52" t="s">
        <v>391</v>
      </c>
      <c r="C83" s="58" t="s">
        <v>440</v>
      </c>
      <c r="D83" s="53" t="s">
        <v>441</v>
      </c>
      <c r="E83" s="54"/>
      <c r="F83" s="54"/>
      <c r="G83" s="55"/>
      <c r="H83" s="54"/>
      <c r="I83" s="55"/>
      <c r="J83" s="56"/>
      <c r="K83" s="57" t="s">
        <v>391</v>
      </c>
    </row>
    <row r="84" customFormat="false" ht="93.75" hidden="false" customHeight="true" outlineLevel="0" collapsed="false">
      <c r="A84" s="52" t="s">
        <v>442</v>
      </c>
      <c r="B84" s="52" t="s">
        <v>391</v>
      </c>
      <c r="C84" s="58" t="s">
        <v>443</v>
      </c>
      <c r="D84" s="53" t="s">
        <v>444</v>
      </c>
      <c r="E84" s="54"/>
      <c r="F84" s="54"/>
      <c r="G84" s="55"/>
      <c r="H84" s="54"/>
      <c r="I84" s="55"/>
      <c r="J84" s="56"/>
      <c r="K84" s="57" t="s">
        <v>391</v>
      </c>
    </row>
    <row r="85" customFormat="false" ht="93.75" hidden="false" customHeight="true" outlineLevel="0" collapsed="false">
      <c r="A85" s="52" t="s">
        <v>445</v>
      </c>
      <c r="B85" s="52" t="s">
        <v>391</v>
      </c>
      <c r="C85" s="58" t="s">
        <v>446</v>
      </c>
      <c r="D85" s="53" t="s">
        <v>447</v>
      </c>
      <c r="E85" s="54"/>
      <c r="F85" s="54"/>
      <c r="G85" s="55"/>
      <c r="H85" s="54"/>
      <c r="I85" s="55"/>
      <c r="J85" s="56"/>
      <c r="K85" s="57" t="s">
        <v>391</v>
      </c>
    </row>
    <row r="86" customFormat="false" ht="93.75" hidden="false" customHeight="true" outlineLevel="0" collapsed="false">
      <c r="A86" s="52" t="s">
        <v>448</v>
      </c>
      <c r="B86" s="52" t="s">
        <v>391</v>
      </c>
      <c r="C86" s="58" t="s">
        <v>449</v>
      </c>
      <c r="D86" s="53" t="s">
        <v>450</v>
      </c>
      <c r="E86" s="54"/>
      <c r="F86" s="54"/>
      <c r="G86" s="55"/>
      <c r="H86" s="54"/>
      <c r="I86" s="55"/>
      <c r="J86" s="56"/>
      <c r="K86" s="57" t="s">
        <v>391</v>
      </c>
    </row>
    <row r="87" customFormat="false" ht="105.75" hidden="false" customHeight="true" outlineLevel="0" collapsed="false">
      <c r="A87" s="52" t="s">
        <v>451</v>
      </c>
      <c r="B87" s="52" t="s">
        <v>391</v>
      </c>
      <c r="C87" s="58" t="s">
        <v>452</v>
      </c>
      <c r="D87" s="53" t="s">
        <v>453</v>
      </c>
      <c r="E87" s="54"/>
      <c r="F87" s="54"/>
      <c r="G87" s="55"/>
      <c r="H87" s="54"/>
      <c r="I87" s="55"/>
      <c r="J87" s="56"/>
      <c r="K87" s="57" t="s">
        <v>391</v>
      </c>
    </row>
    <row r="88" customFormat="false" ht="93.75" hidden="false" customHeight="true" outlineLevel="0" collapsed="false">
      <c r="A88" s="52" t="s">
        <v>454</v>
      </c>
      <c r="B88" s="52" t="s">
        <v>391</v>
      </c>
      <c r="C88" s="58" t="s">
        <v>455</v>
      </c>
      <c r="D88" s="53" t="s">
        <v>456</v>
      </c>
      <c r="E88" s="54"/>
      <c r="F88" s="54"/>
      <c r="G88" s="55"/>
      <c r="H88" s="54"/>
      <c r="I88" s="55"/>
      <c r="J88" s="56"/>
      <c r="K88" s="57" t="s">
        <v>391</v>
      </c>
    </row>
    <row r="89" customFormat="false" ht="81.75" hidden="false" customHeight="true" outlineLevel="0" collapsed="false">
      <c r="A89" s="52" t="s">
        <v>457</v>
      </c>
      <c r="B89" s="52" t="s">
        <v>391</v>
      </c>
      <c r="C89" s="58" t="s">
        <v>458</v>
      </c>
      <c r="D89" s="53" t="s">
        <v>459</v>
      </c>
      <c r="E89" s="54"/>
      <c r="F89" s="54"/>
      <c r="G89" s="55"/>
      <c r="H89" s="54"/>
      <c r="I89" s="55"/>
      <c r="J89" s="56"/>
      <c r="K89" s="57" t="s">
        <v>391</v>
      </c>
    </row>
    <row r="90" customFormat="false" ht="117.75" hidden="false" customHeight="true" outlineLevel="0" collapsed="false">
      <c r="A90" s="52" t="s">
        <v>460</v>
      </c>
      <c r="B90" s="52" t="s">
        <v>391</v>
      </c>
      <c r="C90" s="58" t="s">
        <v>461</v>
      </c>
      <c r="D90" s="53" t="s">
        <v>462</v>
      </c>
      <c r="E90" s="54"/>
      <c r="F90" s="54"/>
      <c r="G90" s="55"/>
      <c r="H90" s="54"/>
      <c r="I90" s="55"/>
      <c r="J90" s="56"/>
      <c r="K90" s="57" t="s">
        <v>391</v>
      </c>
    </row>
    <row r="91" customFormat="false" ht="93.75" hidden="false" customHeight="true" outlineLevel="0" collapsed="false">
      <c r="A91" s="52" t="s">
        <v>463</v>
      </c>
      <c r="B91" s="52" t="s">
        <v>391</v>
      </c>
      <c r="C91" s="58" t="s">
        <v>464</v>
      </c>
      <c r="D91" s="53" t="s">
        <v>465</v>
      </c>
      <c r="E91" s="54"/>
      <c r="F91" s="54"/>
      <c r="G91" s="55"/>
      <c r="H91" s="54"/>
      <c r="I91" s="55"/>
      <c r="J91" s="56"/>
      <c r="K91" s="57" t="s">
        <v>391</v>
      </c>
    </row>
    <row r="92" customFormat="false" ht="105.75" hidden="false" customHeight="true" outlineLevel="0" collapsed="false">
      <c r="A92" s="52" t="s">
        <v>466</v>
      </c>
      <c r="B92" s="52" t="s">
        <v>391</v>
      </c>
      <c r="C92" s="58" t="s">
        <v>467</v>
      </c>
      <c r="D92" s="53" t="s">
        <v>468</v>
      </c>
      <c r="E92" s="54"/>
      <c r="F92" s="54"/>
      <c r="G92" s="55"/>
      <c r="H92" s="54"/>
      <c r="I92" s="55"/>
      <c r="J92" s="56"/>
      <c r="K92" s="57" t="s">
        <v>391</v>
      </c>
    </row>
    <row r="93" customFormat="false" ht="105.75" hidden="false" customHeight="true" outlineLevel="0" collapsed="false">
      <c r="A93" s="52" t="s">
        <v>469</v>
      </c>
      <c r="B93" s="52" t="s">
        <v>391</v>
      </c>
      <c r="C93" s="58" t="s">
        <v>470</v>
      </c>
      <c r="D93" s="53" t="s">
        <v>471</v>
      </c>
      <c r="E93" s="54"/>
      <c r="F93" s="54"/>
      <c r="G93" s="55"/>
      <c r="H93" s="54"/>
      <c r="I93" s="55"/>
      <c r="J93" s="56"/>
      <c r="K93" s="57" t="s">
        <v>391</v>
      </c>
    </row>
    <row r="94" customFormat="false" ht="105.75" hidden="false" customHeight="true" outlineLevel="0" collapsed="false">
      <c r="A94" s="52" t="s">
        <v>472</v>
      </c>
      <c r="B94" s="52" t="s">
        <v>391</v>
      </c>
      <c r="C94" s="58" t="s">
        <v>473</v>
      </c>
      <c r="D94" s="53" t="s">
        <v>474</v>
      </c>
      <c r="E94" s="54"/>
      <c r="F94" s="54"/>
      <c r="G94" s="55"/>
      <c r="H94" s="54"/>
      <c r="I94" s="55"/>
      <c r="J94" s="56"/>
      <c r="K94" s="57" t="s">
        <v>391</v>
      </c>
    </row>
    <row r="95" customFormat="false" ht="93.75" hidden="false" customHeight="true" outlineLevel="0" collapsed="false">
      <c r="A95" s="52" t="s">
        <v>475</v>
      </c>
      <c r="B95" s="52" t="s">
        <v>391</v>
      </c>
      <c r="C95" s="58" t="s">
        <v>476</v>
      </c>
      <c r="D95" s="53" t="s">
        <v>477</v>
      </c>
      <c r="E95" s="54"/>
      <c r="F95" s="54"/>
      <c r="G95" s="55"/>
      <c r="H95" s="54"/>
      <c r="I95" s="55"/>
      <c r="J95" s="56"/>
      <c r="K95" s="57" t="s">
        <v>391</v>
      </c>
    </row>
    <row r="96" customFormat="false" ht="105.75" hidden="false" customHeight="true" outlineLevel="0" collapsed="false">
      <c r="A96" s="52" t="s">
        <v>478</v>
      </c>
      <c r="B96" s="52" t="s">
        <v>391</v>
      </c>
      <c r="C96" s="58" t="s">
        <v>479</v>
      </c>
      <c r="D96" s="53" t="s">
        <v>480</v>
      </c>
      <c r="E96" s="54"/>
      <c r="F96" s="54"/>
      <c r="G96" s="55"/>
      <c r="H96" s="54"/>
      <c r="I96" s="55"/>
      <c r="J96" s="56"/>
      <c r="K96" s="57" t="s">
        <v>391</v>
      </c>
    </row>
    <row r="97" customFormat="false" ht="81.75" hidden="false" customHeight="true" outlineLevel="0" collapsed="false">
      <c r="A97" s="52" t="s">
        <v>481</v>
      </c>
      <c r="B97" s="52" t="s">
        <v>391</v>
      </c>
      <c r="C97" s="58" t="s">
        <v>482</v>
      </c>
      <c r="D97" s="53" t="s">
        <v>483</v>
      </c>
      <c r="E97" s="54"/>
      <c r="F97" s="54"/>
      <c r="G97" s="55"/>
      <c r="H97" s="54"/>
      <c r="I97" s="55"/>
      <c r="J97" s="56"/>
      <c r="K97" s="57" t="s">
        <v>391</v>
      </c>
    </row>
    <row r="98" customFormat="false" ht="93.75" hidden="false" customHeight="true" outlineLevel="0" collapsed="false">
      <c r="A98" s="52" t="s">
        <v>484</v>
      </c>
      <c r="B98" s="52" t="s">
        <v>391</v>
      </c>
      <c r="C98" s="58" t="s">
        <v>485</v>
      </c>
      <c r="D98" s="53" t="s">
        <v>486</v>
      </c>
      <c r="E98" s="54"/>
      <c r="F98" s="54"/>
      <c r="G98" s="55"/>
      <c r="H98" s="54"/>
      <c r="I98" s="55"/>
      <c r="J98" s="56"/>
      <c r="K98" s="57" t="s">
        <v>391</v>
      </c>
    </row>
    <row r="99" customFormat="false" ht="93.75" hidden="false" customHeight="true" outlineLevel="0" collapsed="false">
      <c r="A99" s="52" t="s">
        <v>487</v>
      </c>
      <c r="B99" s="52" t="s">
        <v>391</v>
      </c>
      <c r="C99" s="58" t="s">
        <v>488</v>
      </c>
      <c r="D99" s="53" t="s">
        <v>489</v>
      </c>
      <c r="E99" s="54"/>
      <c r="F99" s="54"/>
      <c r="G99" s="55"/>
      <c r="H99" s="54"/>
      <c r="I99" s="55"/>
      <c r="J99" s="56"/>
      <c r="K99" s="57" t="s">
        <v>391</v>
      </c>
    </row>
    <row r="100" customFormat="false" ht="105.75" hidden="false" customHeight="true" outlineLevel="0" collapsed="false">
      <c r="A100" s="52" t="s">
        <v>490</v>
      </c>
      <c r="B100" s="52" t="s">
        <v>391</v>
      </c>
      <c r="C100" s="58" t="s">
        <v>491</v>
      </c>
      <c r="D100" s="53" t="s">
        <v>492</v>
      </c>
      <c r="E100" s="54"/>
      <c r="F100" s="54"/>
      <c r="G100" s="55"/>
      <c r="H100" s="54"/>
      <c r="I100" s="55"/>
      <c r="J100" s="56"/>
      <c r="K100" s="57" t="s">
        <v>391</v>
      </c>
    </row>
  </sheetData>
  <mergeCells count="6">
    <mergeCell ref="A1:J1"/>
    <mergeCell ref="A2:J2"/>
    <mergeCell ref="A4:J4"/>
    <mergeCell ref="A42:J42"/>
    <mergeCell ref="A51:J51"/>
    <mergeCell ref="A66:J66"/>
  </mergeCells>
  <conditionalFormatting sqref="G4:G100">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G5:G41 G43:G50 G52:G65 G67:G100" type="list">
      <formula1>Lists!$C$2:$C$6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493</v>
      </c>
      <c r="C1" s="0" t="s">
        <v>494</v>
      </c>
    </row>
    <row r="2" customFormat="false" ht="15" hidden="false" customHeight="false" outlineLevel="0" collapsed="false">
      <c r="A2" s="0" t="s">
        <v>49</v>
      </c>
      <c r="C2" s="0" t="s">
        <v>49</v>
      </c>
    </row>
    <row r="3" customFormat="false" ht="15" hidden="false" customHeight="false" outlineLevel="0" collapsed="false">
      <c r="A3" s="0" t="s">
        <v>51</v>
      </c>
      <c r="C3" s="0" t="s">
        <v>51</v>
      </c>
    </row>
    <row r="4" customFormat="false" ht="15" hidden="false" customHeight="false" outlineLevel="0" collapsed="false">
      <c r="A4" s="0" t="s">
        <v>53</v>
      </c>
      <c r="C4" s="0" t="s">
        <v>53</v>
      </c>
    </row>
    <row r="5" customFormat="false" ht="15" hidden="false" customHeight="false" outlineLevel="0" collapsed="false">
      <c r="A5" s="0" t="s">
        <v>55</v>
      </c>
      <c r="C5" s="0" t="s">
        <v>55</v>
      </c>
    </row>
    <row r="6" customFormat="false" ht="15" hidden="false" customHeight="false" outlineLevel="0" collapsed="false">
      <c r="C6" s="0"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2026-08-01T11:31:24Z</dcterms:created>
  <dc:creator>Risk Professionals (RiskProfs)</dc:creator>
  <dc:description/>
  <dc:language>en-US</dc:language>
  <cp:lastModifiedBy/>
  <dcterms:modified xsi:type="dcterms:W3CDTF">2026-08-01T11:31:25Z</dcterms:modified>
  <cp:revision>0</cp:revision>
  <dc:subject/>
  <dc:title>ISO/IEC 27001:2022 Internal Audit Worksheet</dc:title>
</cp:coreProperties>
</file>

<file path=docProps/custom.xml><?xml version="1.0" encoding="utf-8"?>
<Properties xmlns="http://schemas.openxmlformats.org/officeDocument/2006/custom-properties" xmlns:vt="http://schemas.openxmlformats.org/officeDocument/2006/docPropsVTypes"/>
</file>