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Audit Dashboard" sheetId="3" state="visible" r:id="rId5"/>
    <sheet name="Audit - Clauses" sheetId="4" state="visible" r:id="rId6"/>
    <sheet name="Audit - Annex A" sheetId="5" state="visible" r:id="rId7"/>
    <sheet name="Lists" sheetId="6" state="hidden" r:id="rId8"/>
  </sheets>
  <definedNames>
    <definedName function="false" hidden="false" localSheetId="4" name="_xlnm.Print_Titles" vbProcedure="false">'Audit - Annex A'!$1:$3</definedName>
    <definedName function="false" hidden="false" localSheetId="3" name="_xlnm.Print_Titles" vbProcedure="false">'Audit - Clauses'!$1:$3</definedName>
    <definedName function="false" hidden="false" localSheetId="2" name="_xlnm.Print_Area" vbProcedure="false">'Audit Dashboard'!$A$1:$H$40</definedName>
    <definedName function="false" hidden="false" localSheetId="0" name="_xlnm.Print_Area" vbProcedure="false">Cover!$A$1:$G$36</definedName>
    <definedName function="false" hidden="false" localSheetId="1" name="_xlnm.Print_Area" vbProcedure="false">Instructions!$A$1:$G$29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<sst xmlns="http://schemas.openxmlformats.org/spreadsheetml/2006/main" count="485" uniqueCount="350">
  <si>
    <t xml:space="preserve">RISK PROFESSIONALS</t>
  </si>
  <si>
    <t xml:space="preserve">Governance  ·  Risk  ·  Compliance</t>
  </si>
  <si>
    <t xml:space="preserve">www.riskprofs.com</t>
  </si>
  <si>
    <t xml:space="preserve">ISO/IEC 42001:2023</t>
  </si>
  <si>
    <t xml:space="preserve">AI Management System</t>
  </si>
  <si>
    <t xml:space="preserve">Internal Audit Worksheet</t>
  </si>
  <si>
    <t xml:space="preserve">A ready-to-use internal audit checklist. Every clause and Annex A control carries the specific questions an auditor asks to verify conformity. Record the audit method, the objective evidence examined and a result for each requirement; the dashboard summarises conformity and any nonconformities raised.</t>
  </si>
  <si>
    <t xml:space="preserve">AUDIT DETAILS</t>
  </si>
  <si>
    <t xml:space="preserve">Document title</t>
  </si>
  <si>
    <t xml:space="preserve">ISO/IEC 42001:2023 Internal Audit Worksheet</t>
  </si>
  <si>
    <t xml:space="preserve">Reference</t>
  </si>
  <si>
    <t xml:space="preserve">RP-FREE-42001-AUD-01</t>
  </si>
  <si>
    <t xml:space="preserve">Version</t>
  </si>
  <si>
    <t xml:space="preserve">1.0</t>
  </si>
  <si>
    <t xml:space="preserve">Organisation</t>
  </si>
  <si>
    <t xml:space="preserve">Complete on use</t>
  </si>
  <si>
    <t xml:space="preserve">Audit scope</t>
  </si>
  <si>
    <t xml:space="preserve">Audit date(s)</t>
  </si>
  <si>
    <t xml:space="preserve">Lead auditor</t>
  </si>
  <si>
    <t xml:space="preserve">Auditee(s) / area</t>
  </si>
  <si>
    <t xml:space="preserve">Standard / criteria</t>
  </si>
  <si>
    <t xml:space="preserve">COPYRIGHT &amp; INTELLECTUAL PROPERTY</t>
  </si>
  <si>
    <t xml:space="preserve">© 2026 Risk Professionals Pty Ltd (RiskProfs). All rights reserved.</t>
  </si>
  <si>
    <t xml:space="preserve">This audit worksheet, including its audit questions, structure, formatting and guidance, is the intellectual property of Risk Professionals Pty Ltd and is protected by copyright. It is provided free of charge for your organisation's own internal use in auditing its management system against ISO/IEC 42001:2023.</t>
  </si>
  <si>
    <t xml:space="preserve">You may use and reproduce this worksheet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</si>
  <si>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the audit questions are derived from the requirements of ISO/IEC 42001:2023 but do not reproduce the text of the standard and are not a substitute for it. The official standard is © ISO/IEC and must be obtained from ISO or an authorised reseller.</t>
  </si>
  <si>
    <t xml:space="preserve">Disclaimer: This worksheet provides general information, not legal, regulatory or certification advice. An internal audit does not confer certification; certification can only be granted by an accredited certification body.</t>
  </si>
  <si>
    <t xml:space="preserve">How to use this audit worksheet</t>
  </si>
  <si>
    <t xml:space="preserve">ISO/IEC 42001:2023  ·  Information &amp; Instructions</t>
  </si>
  <si>
    <t xml:space="preserve">1.  About this worksheet</t>
  </si>
  <si>
    <t xml:space="preserve">This worksheet supports a planned internal audit of your management system against ISO/IEC 42001:2023. Each row is a requirement, with the specific questions an auditor should ask to verify conformity. Work through the audit sheet(s), gathering objective evidence for each requirement and recording a result. The dashboard then summarises the outcome.</t>
  </si>
  <si>
    <t xml:space="preserve">Plan the audit against your audit programme (clause 9.2). Confirm scope, criteria and the areas and people to be sampled before you start, and record them on the Cover sheet.</t>
  </si>
  <si>
    <t xml:space="preserve">2.  Completing each requirement</t>
  </si>
  <si>
    <t xml:space="preserve">Column</t>
  </si>
  <si>
    <t xml:space="preserve">What to do</t>
  </si>
  <si>
    <t xml:space="preserve">Audit questions</t>
  </si>
  <si>
    <t xml:space="preserve">Read the numbered questions and ask/verify each one. They are the points to check to confirm the requirement is met.</t>
  </si>
  <si>
    <t xml:space="preserve">Method</t>
  </si>
  <si>
    <t xml:space="preserve">Record how you audited it — for example interview, document review, observation, re-performance or sampling.</t>
  </si>
  <si>
    <t xml:space="preserve">Objective evidence examined</t>
  </si>
  <si>
    <t xml:space="preserve">Note the specific documents, records, systems or observations you examined (with identifiers/dates).</t>
  </si>
  <si>
    <t xml:space="preserve">Result</t>
  </si>
  <si>
    <t xml:space="preserve">Select a result from the drop-down (see the results key below).</t>
  </si>
  <si>
    <t xml:space="preserve">Finding / nonconformity detail</t>
  </si>
  <si>
    <t xml:space="preserve">For any nonconformity or observation, state the requirement not met and the evidence, so a corrective action can be raised.</t>
  </si>
  <si>
    <t xml:space="preserve">Auditor / Date</t>
  </si>
  <si>
    <t xml:space="preserve">Record who audited the requirement and when.</t>
  </si>
  <si>
    <t xml:space="preserve">3.  Results key</t>
  </si>
  <si>
    <t xml:space="preserve">Meaning</t>
  </si>
  <si>
    <t xml:space="preserve">Conforms</t>
  </si>
  <si>
    <t xml:space="preserve">The requirement is met and supported by objective evidence.</t>
  </si>
  <si>
    <t xml:space="preserve">Observation</t>
  </si>
  <si>
    <t xml:space="preserve">Conforms, but with an opportunity for improvement or an early warning worth noting.</t>
  </si>
  <si>
    <t xml:space="preserve">Minor NC</t>
  </si>
  <si>
    <t xml:space="preserve">An isolated lapse against a requirement that does not break down the system.</t>
  </si>
  <si>
    <t xml:space="preserve">Major NC</t>
  </si>
  <si>
    <t xml:space="preserve">A significant failure — a requirement absent or systematically not implemented, or several minors against one requirement.</t>
  </si>
  <si>
    <t xml:space="preserve">Not Applicable</t>
  </si>
  <si>
    <t xml:space="preserve">Annex A controls only — the control has been excluded in the Statement of Applicability with justification.</t>
  </si>
  <si>
    <t xml:space="preserve">Leave the result blank for any requirement not yet audited; the dashboard tracks audit progress against the total.</t>
  </si>
  <si>
    <t xml:space="preserve">4.  Reading the dashboard</t>
  </si>
  <si>
    <t xml:space="preserve">The dashboard updates automatically. It shows audit progress, the conformity rate across audited requirements, and the number of nonconformities raised (major and minor). The section table breaks the result down by clause and Annex A objective, and a results distribution shows the spread of outcomes. Use it to brief management and to drive corrective actions.</t>
  </si>
  <si>
    <t xml:space="preserve">© 2026 Risk Professionals Pty Ltd (RiskProfs). Free resource — internal use only. See the Cover sheet for full copyright and IP terms.</t>
  </si>
  <si>
    <t xml:space="preserve">ISO/IEC 42001:2023  ·  Internal Audit Dashboard</t>
  </si>
  <si>
    <t xml:space="preserve">Live summary — updates automatically as you record results.</t>
  </si>
  <si>
    <t xml:space="preserve">AUDIT PROGRESS</t>
  </si>
  <si>
    <t xml:space="preserve">CONFORMITY RATE</t>
  </si>
  <si>
    <t xml:space="preserve">NONCONFORMITIES</t>
  </si>
  <si>
    <t xml:space="preserve">Requirements audited</t>
  </si>
  <si>
    <t xml:space="preserve">Conforms + observations of audited</t>
  </si>
  <si>
    <t xml:space="preserve">Minor + major raised</t>
  </si>
  <si>
    <t xml:space="preserve">MAJOR NC</t>
  </si>
  <si>
    <t xml:space="preserve">MINOR NC</t>
  </si>
  <si>
    <t xml:space="preserve">OBSERVATIONS</t>
  </si>
  <si>
    <t xml:space="preserve">Significant failures</t>
  </si>
  <si>
    <t xml:space="preserve">Isolated lapses</t>
  </si>
  <si>
    <t xml:space="preserve">Improvement opportunities</t>
  </si>
  <si>
    <t xml:space="preserve">RESULTS BY SECTION</t>
  </si>
  <si>
    <t xml:space="preserve">Section</t>
  </si>
  <si>
    <t xml:space="preserve">Items</t>
  </si>
  <si>
    <t xml:space="preserve">Audited</t>
  </si>
  <si>
    <t xml:space="preserve">NCs</t>
  </si>
  <si>
    <t xml:space="preserve">Conformity</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</si>
  <si>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</si>
  <si>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</si>
  <si>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</si>
  <si>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</si>
  <si>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</si>
  <si>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</si>
  <si>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</si>
  <si>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A.2  Policies related to AI</t>
  </si>
  <si>
    <t xml:space="preserve">A.3  Internal organisation</t>
  </si>
  <si>
    <t xml:space="preserve">A.4  Resources for AI systems</t>
  </si>
  <si>
    <t xml:space="preserve">A.5  Assessing impacts of AI systems</t>
  </si>
  <si>
    <t xml:space="preserve">A.6  AI system life cycle</t>
  </si>
  <si>
    <t xml:space="preserve">A.7  Data for AI systems</t>
  </si>
  <si>
    <t xml:space="preserve">A.8  Information for interested parties of AI systems</t>
  </si>
  <si>
    <t xml:space="preserve">A.9  Use of AI systems</t>
  </si>
  <si>
    <t xml:space="preserve">A.10  Third-party and customer relationships</t>
  </si>
  <si>
    <t xml:space="preserve">TOTAL — All requirements</t>
  </si>
  <si>
    <t xml:space="preserve">RESULTS DISTRIBUTION</t>
  </si>
  <si>
    <t xml:space="preserve">Count</t>
  </si>
  <si>
    <t xml:space="preserve">Share of audited</t>
  </si>
  <si>
    <t xml:space="preserve">© 2026 Risk Professionals Pty Ltd (RiskProfs) · www.riskprofs.com · Free resource — internal use only.</t>
  </si>
  <si>
    <t xml:space="preserve">ISO/IEC 42001:2023  ·  Clauses 4 to 10 — Audit Checklist</t>
  </si>
  <si>
    <t xml:space="preserve">Ask/verify each numbered question, record method, evidence and a result. Add finding detail for any nonconformity or observation.</t>
  </si>
  <si>
    <t xml:space="preserve">Ref</t>
  </si>
  <si>
    <t xml:space="preserve">Clause / Requirement</t>
  </si>
  <si>
    <t xml:space="preserve">Audit questions — points to verify</t>
  </si>
  <si>
    <t xml:space="preserve">Auditor</t>
  </si>
  <si>
    <t xml:space="preserve">Date</t>
  </si>
  <si>
    <t xml:space="preserve">4.1</t>
  </si>
  <si>
    <t xml:space="preserve">Understanding the organisation and its context</t>
  </si>
  <si>
    <t xml:space="preserve">1.  How has the organisation determined the external and internal issues relevant to the AI management system, and where is this documented?
2.  What evidence demonstrates that the identified issues are linked to the intended outcomes of the AIMS?
3.  How has the organisation determined and recorded its role or roles in relation to AI systems (for example provider, developer, user or deployer)?
4.  Who is responsible for reviewing and keeping the analysis of context and organisational roles up to date, and how often is this done?</t>
  </si>
  <si>
    <t xml:space="preserve">4</t>
  </si>
  <si>
    <t xml:space="preserve">4.2</t>
  </si>
  <si>
    <t xml:space="preserve">Understanding the needs and expectations of interested parties</t>
  </si>
  <si>
    <t xml:space="preserve">1.  How has the organisation identified the interested parties that are relevant to the AI management system, and where is this recorded?
2.  What documented information captures the relevant requirements of those interested parties?
3.  How has the organisation determined which of those requirements will be addressed through the AIMS?
4.  How is the list of interested parties and their requirements kept current as circumstances change?</t>
  </si>
  <si>
    <t xml:space="preserve">4.3</t>
  </si>
  <si>
    <t xml:space="preserve">Determining the scope of the AI management system</t>
  </si>
  <si>
    <t xml:space="preserve">1.  What documented information defines the boundaries and applicability of the AI management system?
2.  How does the determination of scope take account of the internal and external issues identified in 4.1 and the interested-party requirements from 4.2?
3.  How have interactions and dependencies with other organisations been considered when setting the scope?
4.  How is the scope statement reviewed and maintained as documented information when the AIMS changes?</t>
  </si>
  <si>
    <t xml:space="preserve">4.4</t>
  </si>
  <si>
    <t xml:space="preserve">AI management system</t>
  </si>
  <si>
    <t xml:space="preserve">1.  What evidence shows that the organisation has established, implemented and maintained an AI management system in line with the standard?
2.  How have the processes needed for the AIMS and their interactions been determined and documented?
3.  How does the organisation demonstrate continual improvement of the AIMS over time?</t>
  </si>
  <si>
    <t xml:space="preserve">5.1</t>
  </si>
  <si>
    <t xml:space="preserve">Leadership and commitment</t>
  </si>
  <si>
    <t xml:space="preserve">1.  How does top management demonstrate that the AI policy and AI objectives have been established and are compatible with the organisation's strategic direction?
2.  What evidence shows that the requirements of the AIMS have been integrated into the organisation's business processes?
3.  How does top management ensure that the resources needed for the AIMS are available?
4.  How does top management communicate the importance of effective AI management and of conforming to the AIMS requirements?
5.  In what ways does top management promote continual improvement and support other relevant roles to demonstrate leadership within their areas?</t>
  </si>
  <si>
    <t xml:space="preserve">5</t>
  </si>
  <si>
    <t xml:space="preserve">5.2</t>
  </si>
  <si>
    <t xml:space="preserve">AI policy</t>
  </si>
  <si>
    <t xml:space="preserve">1.  How does the AI policy demonstrate that it is appropriate to the purpose of the organisation?
2.  How does the AI policy provide a framework for setting and reviewing AI objectives?
3.  Where does the AI policy include commitments to satisfy applicable requirements and to continually improve the AIMS?
4.  How is the AI policy documented, communicated within the organisation, and made available to relevant interested parties?</t>
  </si>
  <si>
    <t xml:space="preserve">5.3</t>
  </si>
  <si>
    <t xml:space="preserve">Roles, responsibilities and authorities</t>
  </si>
  <si>
    <t xml:space="preserve">1.  How have the responsibilities and authorities for roles relevant to the AIMS been assigned, and where is this documented?
2.  How are these roles, responsibilities and authorities communicated across the organisation?
3.  Who has been assigned responsibility for ensuring the AIMS conforms to the requirements of the standard and for reporting on its performance to top management?</t>
  </si>
  <si>
    <t xml:space="preserve">6.1.1</t>
  </si>
  <si>
    <t xml:space="preserve">Actions to address risks and opportunities – General</t>
  </si>
  <si>
    <t xml:space="preserve">1.  How has the organisation determined the risks and opportunities that need to be addressed when planning the AIMS, taking into account the issues in 4.1 and requirements in 4.2?
2.  What evidence shows these risks and opportunities are addressed so as to give assurance the AIMS can achieve its intended outcomes and prevent or reduce undesired effects?
3.  How are the actions to address these risks and opportunities integrated into the AIMS processes and evaluated for effectiveness?</t>
  </si>
  <si>
    <t xml:space="preserve">6</t>
  </si>
  <si>
    <t xml:space="preserve">6.1.2</t>
  </si>
  <si>
    <t xml:space="preserve">AI risk assessment</t>
  </si>
  <si>
    <t xml:space="preserve">1.  What documented AI risk assessment process has the organisation defined, and how does it establish and maintain the AI risk criteria including risk acceptance criteria?
2.  How does the process ensure that repeated AI risk assessments produce consistent, valid and comparable results?
3.  How are AI risks identified, analysed and evaluated under the process, and who is responsible for carrying this out?
4.  What documented information is retained as evidence of the AI risk assessment process being applied?</t>
  </si>
  <si>
    <t xml:space="preserve">6.1.3</t>
  </si>
  <si>
    <t xml:space="preserve">AI risk treatment</t>
  </si>
  <si>
    <t xml:space="preserve">1.  What documented AI risk treatment process is in place, and how are treatment options and the necessary controls selected for the assessed risks?
2.  How does the organisation compare the determined controls against those in Annex A to confirm no necessary controls have been omitted?
3.  How is the Statement of Applicability produced, and does it justify inclusions and exclusions of Annex A controls?
4.  How is the risk treatment plan formulated, and how is approval and acceptance of residual risks obtained from the relevant risk owners?</t>
  </si>
  <si>
    <t xml:space="preserve">6.1.4</t>
  </si>
  <si>
    <t xml:space="preserve">AI system impact assessment</t>
  </si>
  <si>
    <t xml:space="preserve">1.  What process has the organisation established to assess the potential consequences of its AI systems for individuals, groups of individuals and society?
2.  How does this process ensure impacts are considered throughout the AI system life cycle rather than at a single point?
3.  Who is responsible for the impact assessment process and how is it kept current?</t>
  </si>
  <si>
    <t xml:space="preserve">6.2</t>
  </si>
  <si>
    <t xml:space="preserve">AI objectives and planning to achieve them</t>
  </si>
  <si>
    <t xml:space="preserve">1.  What measurable AI objectives has the organisation established, and are they consistent with the AI policy?
2.  How are the AI objectives set at relevant functions and levels, monitored, communicated and updated?
3.  For each objective, how has the organisation planned what will be done, what resources are required, who is responsible, when it will be completed and how results will be evaluated?
4.  What documented information is maintained on the AI objectives?</t>
  </si>
  <si>
    <t xml:space="preserve">6.3</t>
  </si>
  <si>
    <t xml:space="preserve">Planning of changes</t>
  </si>
  <si>
    <t xml:space="preserve">1.  How does the organisation determine when changes to the AIMS are needed, and how are such changes planned rather than made ad hoc?
2.  What evidence shows that the purpose of a change, its potential consequences, resources and responsibilities are considered before it is carried out?</t>
  </si>
  <si>
    <t xml:space="preserve">7.1</t>
  </si>
  <si>
    <t xml:space="preserve">Resources</t>
  </si>
  <si>
    <t xml:space="preserve">1.  How has the organisation determined the resources needed for the establishment, implementation, maintenance and continual improvement of the AIMS?
2.  What evidence shows that these resources have actually been provided?</t>
  </si>
  <si>
    <t xml:space="preserve">7</t>
  </si>
  <si>
    <t xml:space="preserve">7.2</t>
  </si>
  <si>
    <t xml:space="preserve">Competence</t>
  </si>
  <si>
    <t xml:space="preserve">1.  How has the organisation determined the competence necessary for persons whose work affects the performance of the AIMS?
2.  How does the organisation ensure these persons are competent on the basis of appropriate education, training or experience?
3.  Where competence gaps exist, what actions are taken to acquire the necessary competence and how is their effectiveness evaluated?
4.  What documented information is retained as evidence of competence?</t>
  </si>
  <si>
    <t xml:space="preserve">7.3</t>
  </si>
  <si>
    <t xml:space="preserve">Awareness</t>
  </si>
  <si>
    <t xml:space="preserve">1.  How does the organisation make persons working under its control aware of the AI policy?
2.  How are personnel made aware of their contribution to the effectiveness of the AIMS and the benefits of improved AI performance?
3.  How are personnel made aware of the implications of not conforming with the AIMS requirements?</t>
  </si>
  <si>
    <t xml:space="preserve">7.4</t>
  </si>
  <si>
    <t xml:space="preserve">Communication</t>
  </si>
  <si>
    <t xml:space="preserve">1.  How has the organisation determined the internal and external communications relevant to the AIMS?
2.  For these communications, how is it decided what will be communicated, when, and with whom?
3.  How does the organisation determine who communicates and the processes or methods by which communication occurs?</t>
  </si>
  <si>
    <t xml:space="preserve">7.5.1</t>
  </si>
  <si>
    <t xml:space="preserve">Documented information – General</t>
  </si>
  <si>
    <t xml:space="preserve">1.  How does the organisation ensure the AIMS includes the documented information required by the standard?
2.  How has the organisation determined the additional documented information it considers necessary for the effectiveness of the AIMS?</t>
  </si>
  <si>
    <t xml:space="preserve">7.5.2</t>
  </si>
  <si>
    <t xml:space="preserve">Creating and updating documented information</t>
  </si>
  <si>
    <t xml:space="preserve">1.  When documented information is created or updated, how does the organisation ensure appropriate identification and description such as title, date, author or reference number?
2.  How is appropriate format and media ensured for documented information?
3.  How does documented information undergo review and approval for suitability and adequacy before use?</t>
  </si>
  <si>
    <t xml:space="preserve">7.5.3</t>
  </si>
  <si>
    <t xml:space="preserve">Control of documented information</t>
  </si>
  <si>
    <t xml:space="preserve">1.  How does the organisation ensure documented information is available and suitable for use where and when it is needed?
2.  How is documented information adequately protected, including from loss of confidentiality, improper use or loss of integrity?
3.  How does the organisation control distribution, access, retrieval, storage, version control, retention and disposition of documented information?
4.  How is documented information of external origin, determined necessary for the AIMS, identified and controlled?</t>
  </si>
  <si>
    <t xml:space="preserve">8.1</t>
  </si>
  <si>
    <t xml:space="preserve">Operational planning and control</t>
  </si>
  <si>
    <t xml:space="preserve">1.  How does the organisation plan, implement and control the processes needed to meet AIMS requirements and to implement the actions determined in clause 6?
2.  What documented information is retained to give confidence that these processes have been carried out as planned?
3.  How are planned changes controlled and the consequences of unintended changes reviewed, with action taken to mitigate any adverse effects?
4.  How does the organisation ensure that externally provided processes, products and services relevant to the AIMS are controlled?</t>
  </si>
  <si>
    <t xml:space="preserve">8</t>
  </si>
  <si>
    <t xml:space="preserve">8.2</t>
  </si>
  <si>
    <t xml:space="preserve">AI risk assessment (operational)</t>
  </si>
  <si>
    <t xml:space="preserve">1.  How does the organisation ensure AI risk assessments are performed at planned intervals and when significant changes are proposed or occur?
2.  What documented information is retained on the results of these AI risk assessments?</t>
  </si>
  <si>
    <t xml:space="preserve">8.3</t>
  </si>
  <si>
    <t xml:space="preserve">AI risk treatment (operational)</t>
  </si>
  <si>
    <t xml:space="preserve">1.  How does the organisation ensure the AI risk treatment plan is implemented?
2.  What documented information is retained on the results of AI risk treatment?</t>
  </si>
  <si>
    <t xml:space="preserve">8.4</t>
  </si>
  <si>
    <t xml:space="preserve">AI system impact assessment (operational)</t>
  </si>
  <si>
    <t xml:space="preserve">1.  How does the organisation ensure AI system impact assessments are performed at planned intervals and when significant changes occur?
2.  What documented information is retained on the results of these AI system impact assessments?</t>
  </si>
  <si>
    <t xml:space="preserve">9.1</t>
  </si>
  <si>
    <t xml:space="preserve">Monitoring, measurement, analysis and evaluation</t>
  </si>
  <si>
    <t xml:space="preserve">1.  How has the organisation determined what needs to be monitored and measured in relation to the AIMS?
2.  What methods of monitoring, measurement, analysis and evaluation are used to ensure valid results, and when is monitoring performed?
3.  When are the results of monitoring and measurement analysed and evaluated, and how is AIMS performance and effectiveness assessed?
4.  What documented information is retained as evidence of the monitoring and measurement results?</t>
  </si>
  <si>
    <t xml:space="preserve">9</t>
  </si>
  <si>
    <t xml:space="preserve">9.2.1</t>
  </si>
  <si>
    <t xml:space="preserve">Internal audit – General</t>
  </si>
  <si>
    <t xml:space="preserve">1.  How does the organisation ensure internal audits are conducted at planned intervals?
2.  How do the audits determine whether the AIMS conforms to the organisation's own requirements and to the requirements of the standard?
3.  How do the audits confirm that the AIMS is effectively implemented and maintained?</t>
  </si>
  <si>
    <t xml:space="preserve">9.2.2</t>
  </si>
  <si>
    <t xml:space="preserve">Internal audit programme</t>
  </si>
  <si>
    <t xml:space="preserve">1.  What audit programme has been planned, established, implemented and maintained, including frequency, methods, responsibilities and reporting?
2.  How are the audit criteria and scope defined for each individual audit?
3.  How does the organisation ensure the selection of auditors and the conduct of audits maintain objectivity and impartiality?
4.  How are audit results reported to relevant management, and what documented information is retained as evidence of the programme and audit results?</t>
  </si>
  <si>
    <t xml:space="preserve">9.3.1</t>
  </si>
  <si>
    <t xml:space="preserve">Management review – General</t>
  </si>
  <si>
    <t xml:space="preserve">1.  How does top management review the AIMS at planned intervals to ensure its continuing suitability, adequacy and effectiveness?
2.  What evidence confirms the review is conducted by top management and at defined intervals?</t>
  </si>
  <si>
    <t xml:space="preserve">9.3.2</t>
  </si>
  <si>
    <t xml:space="preserve">Management review inputs</t>
  </si>
  <si>
    <t xml:space="preserve">1.  How does the management review consider the status of actions from previous management reviews?
2.  How does the review take account of changes in external and internal issues relevant to the AIMS?
3.  How is information on AIMS performance, including nonconformities, monitoring results and audit results, presented to the review?
4.  How are feedback from interested parties and opportunities for continual improvement considered in the review?</t>
  </si>
  <si>
    <t xml:space="preserve">9.3.3</t>
  </si>
  <si>
    <t xml:space="preserve">Management review results</t>
  </si>
  <si>
    <t xml:space="preserve">1.  How do the management review outputs include decisions on continual improvement opportunities and any need for changes to the AIMS?
2.  What documented information is retained as evidence of the results of the management review?</t>
  </si>
  <si>
    <t xml:space="preserve">10.1</t>
  </si>
  <si>
    <t xml:space="preserve">Continual improvement</t>
  </si>
  <si>
    <t xml:space="preserve">1.  What evidence demonstrates that the organisation continually improves the suitability, adequacy and effectiveness of the AIMS?</t>
  </si>
  <si>
    <t xml:space="preserve">10</t>
  </si>
  <si>
    <t xml:space="preserve">10.2</t>
  </si>
  <si>
    <t xml:space="preserve">Nonconformity and corrective action</t>
  </si>
  <si>
    <t xml:space="preserve">1.  When a nonconformity occurs, how does the organisation react to it, including taking action to control and correct it and dealing with the consequences?
2.  How does the organisation evaluate the need to eliminate the causes of the nonconformity so that it does not recur or occur elsewhere?
3.  How is corrective action implemented and its effectiveness reviewed, and how are changes made to the AIMS where necessary?
4.  What documented information is retained on the nature of nonconformities, actions taken and the results of any corrective action?</t>
  </si>
  <si>
    <t xml:space="preserve">ISO/IEC 42001:2023  ·  Annex A Controls — Audit Checklist</t>
  </si>
  <si>
    <t xml:space="preserve">Control Objective</t>
  </si>
  <si>
    <t xml:space="preserve">Control</t>
  </si>
  <si>
    <t xml:space="preserve">A.2  Policies related to AI   —   Objective: To provide management direction and support for AI systems according to business requirements.</t>
  </si>
  <si>
    <t xml:space="preserve">A.2.2</t>
  </si>
  <si>
    <t xml:space="preserve">A.2</t>
  </si>
  <si>
    <t xml:space="preserve">1.  Where is the documented AI policy, and what evidence shows it has been approved by management?
2.  How does the AI policy align with the organisation's business strategy and other relevant policies?</t>
  </si>
  <si>
    <t xml:space="preserve">A.2.3</t>
  </si>
  <si>
    <t xml:space="preserve">Alignment with other organisational policies</t>
  </si>
  <si>
    <t xml:space="preserve">1.  How has the organisation determined which other policies, such as security, privacy, safety or quality, can be affected by its AI objectives?
2.  What evidence shows that AI objectives and these other policies have been aligned?</t>
  </si>
  <si>
    <t xml:space="preserve">A.2.4</t>
  </si>
  <si>
    <t xml:space="preserve">Review of the AI policy</t>
  </si>
  <si>
    <t xml:space="preserve">1.  How is the AI policy reviewed at planned intervals or when significant changes occur?
2.  What records demonstrate that reviews confirm the policy's continuing suitability, adequacy and effectiveness?</t>
  </si>
  <si>
    <t xml:space="preserve">A.3  Internal organisation   —   Objective: To establish accountability within the organisation for a responsible approach to the implementation, operation and management of AI systems.</t>
  </si>
  <si>
    <t xml:space="preserve">A.3.2</t>
  </si>
  <si>
    <t xml:space="preserve">A.3</t>
  </si>
  <si>
    <t xml:space="preserve">AI roles and responsibilities</t>
  </si>
  <si>
    <t xml:space="preserve">1.  How have AI roles and responsibilities been defined and allocated across the organisation according to its needs?
2.  What documented information records these role allocations and how are they communicated?</t>
  </si>
  <si>
    <t xml:space="preserve">A.3.3</t>
  </si>
  <si>
    <t xml:space="preserve">Reporting of concerns</t>
  </si>
  <si>
    <t xml:space="preserve">1.  What process is in place for personnel to report concerns about the organisation's AI systems throughout their life cycle?
2.  How is this reporting process communicated to personnel, and what evidence shows concerns can be raised and are acted upon?</t>
  </si>
  <si>
    <t xml:space="preserve">A.4  Resources for AI systems   —   Objective: To ensure the organisation accounts for the resources (data, tooling, system, computing and human) of AI systems in order to understand and address risks and impacts.</t>
  </si>
  <si>
    <t xml:space="preserve">A.4.2</t>
  </si>
  <si>
    <t xml:space="preserve">A.4</t>
  </si>
  <si>
    <t xml:space="preserve">Resource documentation</t>
  </si>
  <si>
    <t xml:space="preserve">1.  How does the organisation identify and document the resources required for activities at each AI system life cycle stage?
2.  How is this resource documentation kept current as systems and life cycle stages change?</t>
  </si>
  <si>
    <t xml:space="preserve">A.4.3</t>
  </si>
  <si>
    <t xml:space="preserve">Data resources</t>
  </si>
  <si>
    <t xml:space="preserve">1.  What documented information describes the data resources used for the organisation's AI systems?
2.  How is the documentation of data resources maintained and kept up to date?</t>
  </si>
  <si>
    <t xml:space="preserve">A.4.4</t>
  </si>
  <si>
    <t xml:space="preserve">Tooling resources</t>
  </si>
  <si>
    <t xml:space="preserve">1.  What documented information describes the tooling resources used for the organisation's AI systems?
2.  How is the documentation of tooling resources reviewed and kept current?</t>
  </si>
  <si>
    <t xml:space="preserve">A.4.5</t>
  </si>
  <si>
    <t xml:space="preserve">System and computing resources</t>
  </si>
  <si>
    <t xml:space="preserve">1.  What documented information describes the system and computing resources used for the organisation's AI systems?
2.  How is this documentation of system and computing resources maintained over time?</t>
  </si>
  <si>
    <t xml:space="preserve">A.4.6</t>
  </si>
  <si>
    <t xml:space="preserve">Human resources</t>
  </si>
  <si>
    <t xml:space="preserve">1.  What documented information describes the human resources and their competences used to develop, operate and manage AI systems?
2.  How does the organisation keep the record of human resources and competences current?</t>
  </si>
  <si>
    <t xml:space="preserve">A.5  Assessing impacts of AI systems   —   Objective: To assess AI system impacts to individuals, groups of individuals and society throughout the system's life cycle.</t>
  </si>
  <si>
    <t xml:space="preserve">A.5.2</t>
  </si>
  <si>
    <t xml:space="preserve">A.5</t>
  </si>
  <si>
    <t xml:space="preserve">AI system impact assessment process</t>
  </si>
  <si>
    <t xml:space="preserve">1.  What process has the organisation established to assess the potential consequences of its AI systems for individuals, groups and society across the life cycle?
2.  How is this impact assessment process maintained and who is responsible for it?</t>
  </si>
  <si>
    <t xml:space="preserve">A.5.3</t>
  </si>
  <si>
    <t xml:space="preserve">Documentation of AI system impact assessments</t>
  </si>
  <si>
    <t xml:space="preserve">1.  How does the organisation document the results of its AI system impact assessments?
2.  For how long are impact assessment results retained, and how is this retention period defined and enforced?</t>
  </si>
  <si>
    <t xml:space="preserve">A.5.4</t>
  </si>
  <si>
    <t xml:space="preserve">Assessing AI system impact on individuals or groups of individuals</t>
  </si>
  <si>
    <t xml:space="preserve">1.  How does the organisation assess and document the potential impacts of its AI systems on individuals or groups of individuals across the life cycle?
2.  What evidence shows these individual and group impact assessments inform decisions about the AI system?</t>
  </si>
  <si>
    <t xml:space="preserve">A.5.5</t>
  </si>
  <si>
    <t xml:space="preserve">Assessing societal impacts of AI systems</t>
  </si>
  <si>
    <t xml:space="preserve">1.  How does the organisation assess and document the potential societal impacts of its AI systems throughout their life cycle?
2.  What examples demonstrate that societal impact considerations have been recorded and acted upon?</t>
  </si>
  <si>
    <t xml:space="preserve">A.6  AI system life cycle   —   Objective: To ensure the organisation identifies objectives and implements processes for the responsible design, development, deployment and operation of AI systems.</t>
  </si>
  <si>
    <t xml:space="preserve">A.6.1.2</t>
  </si>
  <si>
    <t xml:space="preserve">A.6</t>
  </si>
  <si>
    <t xml:space="preserve">Objectives for responsible development of AI systems</t>
  </si>
  <si>
    <t xml:space="preserve">1.  What objectives has the organisation identified and documented to guide the responsible development of its AI systems?
2.  How are these objectives taken into account across the AI system life cycle?</t>
  </si>
  <si>
    <t xml:space="preserve">A.6.1.3</t>
  </si>
  <si>
    <t xml:space="preserve">Processes for responsible AI system design and development</t>
  </si>
  <si>
    <t xml:space="preserve">1.  What documented processes define the responsible design and development of the organisation's AI systems?
2.  How does the organisation ensure these processes are followed in practice and kept current?</t>
  </si>
  <si>
    <t xml:space="preserve">A.6.2.2</t>
  </si>
  <si>
    <t xml:space="preserve">AI system requirements and specification</t>
  </si>
  <si>
    <t xml:space="preserve">1.  How does the organisation specify and document the requirements for new AI systems or material enhancements to existing ones?
2.  What evidence shows these requirements are reviewed and approved before development proceeds?</t>
  </si>
  <si>
    <t xml:space="preserve">A.6.2.3</t>
  </si>
  <si>
    <t xml:space="preserve">Documentation of AI system design and development</t>
  </si>
  <si>
    <t xml:space="preserve">1.  How is the AI system design and development documented against organisational objectives, documented requirements and specified design criteria?
2.  How is this design and development documentation kept up to date as the system evolves?</t>
  </si>
  <si>
    <t xml:space="preserve">A.6.2.4</t>
  </si>
  <si>
    <t xml:space="preserve">AI system verification and validation</t>
  </si>
  <si>
    <t xml:space="preserve">1.  What verification and validation measures has the organisation defined and documented for its AI systems, and what criteria govern their use?
2.  What records demonstrate that verification and validation have been carried out against those criteria?</t>
  </si>
  <si>
    <t xml:space="preserve">A.6.2.5</t>
  </si>
  <si>
    <t xml:space="preserve">AI system deployment</t>
  </si>
  <si>
    <t xml:space="preserve">1.  What documented deployment plan exists for the organisation's AI systems?
2.  How does the organisation confirm that requirements are met before an AI system is deployed?</t>
  </si>
  <si>
    <t xml:space="preserve">A.6.2.6</t>
  </si>
  <si>
    <t xml:space="preserve">AI system operation and monitoring</t>
  </si>
  <si>
    <t xml:space="preserve">1.  What elements for the ongoing operation and monitoring of AI systems has the organisation defined and documented?
2.  How is monitoring performed in operation, and what records evidence it?</t>
  </si>
  <si>
    <t xml:space="preserve">A.6.2.7</t>
  </si>
  <si>
    <t xml:space="preserve">AI system technical documentation</t>
  </si>
  <si>
    <t xml:space="preserve">1.  How has the organisation determined the technical documentation needed for each relevant category of interested party?
2.  How is this technical documentation provided and kept current?</t>
  </si>
  <si>
    <t xml:space="preserve">A.6.2.8</t>
  </si>
  <si>
    <t xml:space="preserve">AI system recording of event logs</t>
  </si>
  <si>
    <t xml:space="preserve">1.  How has the organisation determined at which phases of the life cycle event logs should be recorded?
2.  Where appropriate, what evidence shows that recording of event logs is enabled and the logs are retained?</t>
  </si>
  <si>
    <t xml:space="preserve">A.7  Data for AI systems   —   Objective: To ensure the organisation understands the role and impacts of data in AI systems throughout their life cycle.</t>
  </si>
  <si>
    <t xml:space="preserve">A.7.2</t>
  </si>
  <si>
    <t xml:space="preserve">A.7</t>
  </si>
  <si>
    <t xml:space="preserve">Data for development and enhancement of AI systems</t>
  </si>
  <si>
    <t xml:space="preserve">1.  How has the organisation defined and documented the requirements for data used to develop and enhance its AI systems?
2.  How are these data requirements applied and kept current?</t>
  </si>
  <si>
    <t xml:space="preserve">A.7.3</t>
  </si>
  <si>
    <t xml:space="preserve">Acquisition of data</t>
  </si>
  <si>
    <t xml:space="preserve">1.  How does the organisation determine and document details about the acquisition and selection of data used in its AI systems?
2.  What records demonstrate the provenance of acquired data and the basis for its selection?</t>
  </si>
  <si>
    <t xml:space="preserve">A.7.4</t>
  </si>
  <si>
    <t xml:space="preserve">Quality of data for AI systems</t>
  </si>
  <si>
    <t xml:space="preserve">1.  How has the organisation defined and documented its data quality requirements for AI systems?
2.  What evidence shows that data used actually meets these defined quality requirements?</t>
  </si>
  <si>
    <t xml:space="preserve">A.7.5</t>
  </si>
  <si>
    <t xml:space="preserve">Data provenance</t>
  </si>
  <si>
    <t xml:space="preserve">1.  What documented process records the provenance of data used in the organisation's AI systems over the life cycles of the data and the system?
2.  How is data provenance information maintained and made available when needed?</t>
  </si>
  <si>
    <t xml:space="preserve">A.7.6</t>
  </si>
  <si>
    <t xml:space="preserve">Data preparation</t>
  </si>
  <si>
    <t xml:space="preserve">1.  How has the organisation defined and documented the data preparation methods, such as selection, cleansing, transformation and labelling, to be used?
2.  What evidence shows these data preparation methods are applied consistently?</t>
  </si>
  <si>
    <t xml:space="preserve">A.8  Information for interested parties of AI systems   —   Objective: To ensure relevant interested parties have the necessary information to understand and assess the risks and their impacts (both positive and negative).</t>
  </si>
  <si>
    <t xml:space="preserve">A.8.2</t>
  </si>
  <si>
    <t xml:space="preserve">A.8</t>
  </si>
  <si>
    <t xml:space="preserve">System documentation and information for users</t>
  </si>
  <si>
    <t xml:space="preserve">1.  How does the organisation determine and provide the information users need to understand and use the AI system appropriately?
2.  How is this user-facing system documentation kept accurate and current?</t>
  </si>
  <si>
    <t xml:space="preserve">A.8.3</t>
  </si>
  <si>
    <t xml:space="preserve">External reporting</t>
  </si>
  <si>
    <t xml:space="preserve">1.  What mechanism allows interested parties to report adverse impacts of the AI system?
2.  How are reports of adverse impacts received, recorded and acted upon?</t>
  </si>
  <si>
    <t xml:space="preserve">A.8.4</t>
  </si>
  <si>
    <t xml:space="preserve">Communication of incidents</t>
  </si>
  <si>
    <t xml:space="preserve">1.  What documented plan governs the communication of AI system incidents to relevant users?
2.  What evidence shows this incident communication plan can be, or has been, executed?</t>
  </si>
  <si>
    <t xml:space="preserve">A.8.5</t>
  </si>
  <si>
    <t xml:space="preserve">Information for interested parties</t>
  </si>
  <si>
    <t xml:space="preserve">1.  How has the organisation determined and documented its obligations to report information about the AI system to relevant interested parties such as regulators or partners?
2.  What evidence shows these reporting obligations are met and kept current?</t>
  </si>
  <si>
    <t xml:space="preserve">A.9  Use of AI systems   —   Objective: To ensure the organisation uses AI systems responsibly and in accordance with organisational policies.</t>
  </si>
  <si>
    <t xml:space="preserve">A.9.2</t>
  </si>
  <si>
    <t xml:space="preserve">A.9</t>
  </si>
  <si>
    <t xml:space="preserve">Processes for responsible use of AI systems</t>
  </si>
  <si>
    <t xml:space="preserve">1.  What documented processes define the responsible use of the organisation's AI systems?
2.  How does the organisation ensure these responsible-use processes are followed in practice?</t>
  </si>
  <si>
    <t xml:space="preserve">A.9.3</t>
  </si>
  <si>
    <t xml:space="preserve">Objectives for responsible use of AI systems</t>
  </si>
  <si>
    <t xml:space="preserve">1.  What objectives has the organisation identified and documented to guide the responsible use of its AI systems?
2.  How are these responsible-use objectives communicated and taken into account during use?</t>
  </si>
  <si>
    <t xml:space="preserve">A.9.4</t>
  </si>
  <si>
    <t xml:space="preserve">Intended use of the AI system</t>
  </si>
  <si>
    <t xml:space="preserve">1.  How does the organisation ensure that AI systems are used in accordance with their intended purpose and accompanying documentation?
2.  What controls or monitoring detect and address use of an AI system outside its intended purpose?</t>
  </si>
  <si>
    <t xml:space="preserve">A.10  Third-party and customer relationships   —   Objective: To ensure the organisation understands and allocates responsibilities across the AI value chain with third parties and customers.</t>
  </si>
  <si>
    <t xml:space="preserve">A.10.2</t>
  </si>
  <si>
    <t xml:space="preserve">A.10</t>
  </si>
  <si>
    <t xml:space="preserve">Allocating responsibilities</t>
  </si>
  <si>
    <t xml:space="preserve">1.  How does the organisation allocate responsibilities within its AI life cycle between itself, its partners, suppliers, customers and third parties?
2.  Where are these allocated responsibilities documented and agreed?</t>
  </si>
  <si>
    <t xml:space="preserve">A.10.3</t>
  </si>
  <si>
    <t xml:space="preserve">Suppliers</t>
  </si>
  <si>
    <t xml:space="preserve">1.  What process ensures that the organisation's use of services, products or materials from suppliers aligns with its responsible approach to AI?
2.  What evidence, such as agreements or supplier assessments, demonstrates this alignment is checked?</t>
  </si>
  <si>
    <t xml:space="preserve">A.10.4</t>
  </si>
  <si>
    <t xml:space="preserve">Customers</t>
  </si>
  <si>
    <t xml:space="preserve">1.  How does the organisation consider customer expectations and needs regarding its AI systems?
2.  Where relevant, what evidence shows these customer expectations have been addressed?</t>
  </si>
  <si>
    <t xml:space="preserve">ResultClause</t>
  </si>
  <si>
    <t xml:space="preserve">ResultAnnex</t>
  </si>
</sst>
</file>

<file path=xl/styles.xml><?xml version="1.0" encoding="utf-8"?>
<styleSheet xmlns="http://schemas.openxmlformats.org/spreadsheetml/2006/main">
  <numFmts count="4">
    <numFmt numFmtId="164" formatCode="General"/>
    <numFmt numFmtId="165" formatCode="0%"/>
    <numFmt numFmtId="166" formatCode="0"/>
    <numFmt numFmtId="167" formatCode="dd\ mmm\ yyyy"/>
  </numFmts>
  <fonts count="36">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28"/>
      <color rgb="FF0E2841"/>
      <name val="Calibri"/>
      <family val="0"/>
      <charset val="1"/>
    </font>
    <font>
      <sz val="14"/>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i val="true"/>
      <sz val="10"/>
      <color rgb="FF5B6B7A"/>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2C4C6E"/>
      <name val="Calibri"/>
      <family val="0"/>
      <charset val="1"/>
    </font>
    <font>
      <b val="true"/>
      <sz val="9"/>
      <color rgb="FF97690A"/>
      <name val="Calibri"/>
      <family val="0"/>
      <charset val="1"/>
    </font>
    <font>
      <b val="true"/>
      <sz val="9"/>
      <color rgb="FFB22A2A"/>
      <name val="Calibri"/>
      <family val="0"/>
      <charset val="1"/>
    </font>
    <font>
      <b val="true"/>
      <sz val="9"/>
      <color rgb="FF7A8592"/>
      <name val="Calibri"/>
      <family val="0"/>
      <charset val="1"/>
    </font>
    <font>
      <sz val="8.5"/>
      <color rgb="FF5B6B7A"/>
      <name val="Calibri"/>
      <family val="0"/>
      <charset val="1"/>
    </font>
    <font>
      <b val="true"/>
      <sz val="9"/>
      <color rgb="FFC4943E"/>
      <name val="Calibri"/>
      <family val="0"/>
      <charset val="1"/>
    </font>
    <font>
      <b val="true"/>
      <sz val="24"/>
      <color rgb="FFFFFFFF"/>
      <name val="Calibri"/>
      <family val="0"/>
      <charset val="1"/>
    </font>
    <font>
      <sz val="8.5"/>
      <color rgb="FFC9D3DD"/>
      <name val="Calibri"/>
      <family val="0"/>
      <charset val="1"/>
    </font>
    <font>
      <b val="true"/>
      <sz val="9.5"/>
      <color rgb="FFFFFFFF"/>
      <name val="Calibri"/>
      <family val="0"/>
      <charset val="1"/>
    </font>
    <font>
      <b val="true"/>
      <sz val="9.5"/>
      <color rgb="FF1A2733"/>
      <name val="Calibri"/>
      <family val="0"/>
      <charset val="1"/>
    </font>
    <font>
      <b val="true"/>
      <sz val="9"/>
      <color rgb="FFFFFFFF"/>
      <name val="Calibri"/>
      <family val="0"/>
      <charset val="1"/>
    </font>
    <font>
      <sz val="9"/>
      <color rgb="FF1A2733"/>
      <name val="Calibri"/>
      <family val="0"/>
      <charset val="1"/>
    </font>
  </fonts>
  <fills count="15">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FFFFFF"/>
      </patternFill>
    </fill>
    <fill>
      <patternFill patternType="solid">
        <fgColor rgb="FFF5E9D2"/>
        <bgColor rgb="FFFBEECB"/>
      </patternFill>
    </fill>
    <fill>
      <patternFill patternType="solid">
        <fgColor rgb="FF1E3D5C"/>
        <bgColor rgb="FF2C4C6E"/>
      </patternFill>
    </fill>
    <fill>
      <patternFill patternType="solid">
        <fgColor rgb="FFFBEFD6"/>
        <bgColor rgb="FFFBEECB"/>
      </patternFill>
    </fill>
    <fill>
      <patternFill patternType="solid">
        <fgColor rgb="FFD8ECDB"/>
        <bgColor rgb="FFDDE7F2"/>
      </patternFill>
    </fill>
    <fill>
      <patternFill patternType="solid">
        <fgColor rgb="FFDDE7F2"/>
        <bgColor rgb="FFE4E6E9"/>
      </patternFill>
    </fill>
    <fill>
      <patternFill patternType="solid">
        <fgColor rgb="FFFBEECB"/>
        <bgColor rgb="FFFBEFD6"/>
      </patternFill>
    </fill>
    <fill>
      <patternFill patternType="solid">
        <fgColor rgb="FFF6DEDE"/>
        <bgColor rgb="FFF5E9D2"/>
      </patternFill>
    </fill>
    <fill>
      <patternFill patternType="solid">
        <fgColor rgb="FFE4E6E9"/>
        <bgColor rgb="FFDDE7F2"/>
      </patternFill>
    </fill>
    <fill>
      <patternFill patternType="solid">
        <fgColor rgb="FF35526E"/>
        <bgColor rgb="FF2C4C6E"/>
      </patternFill>
    </fill>
    <fill>
      <patternFill patternType="solid">
        <fgColor rgb="FFFFFFFF"/>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xf numFmtId="164" fontId="17" fillId="2" borderId="2" xfId="0" applyFont="true" applyBorder="true" applyAlignment="true" applyProtection="false">
      <alignment horizontal="left"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20" fillId="2" borderId="0" xfId="0" applyFont="true" applyBorder="false" applyAlignment="true" applyProtection="false">
      <alignment horizontal="left" vertical="center" textRotation="0" wrapText="false" indent="0"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21" fillId="7" borderId="1" xfId="0" applyFont="true" applyBorder="true" applyAlignment="true" applyProtection="false">
      <alignment horizontal="left" vertical="top" textRotation="0" wrapText="true" indent="0" shrinkToFit="false"/>
      <protection locked="true" hidden="false"/>
    </xf>
    <xf numFmtId="164" fontId="22" fillId="0" borderId="1" xfId="0" applyFont="true" applyBorder="true" applyAlignment="true" applyProtection="false">
      <alignment horizontal="left" vertical="top" textRotation="0" wrapText="true" indent="0" shrinkToFit="false"/>
      <protection locked="true" hidden="false"/>
    </xf>
    <xf numFmtId="164" fontId="20" fillId="2" borderId="1" xfId="0" applyFont="true" applyBorder="true" applyAlignment="true" applyProtection="false">
      <alignment horizontal="left" vertical="center" textRotation="0" wrapText="false" indent="0" shrinkToFit="false"/>
      <protection locked="true" hidden="false"/>
    </xf>
    <xf numFmtId="164" fontId="23" fillId="8" borderId="1" xfId="0" applyFont="true" applyBorder="true" applyAlignment="true" applyProtection="false">
      <alignment horizontal="left" vertical="center" textRotation="0" wrapText="true" indent="0" shrinkToFit="false"/>
      <protection locked="true" hidden="false"/>
    </xf>
    <xf numFmtId="164" fontId="24" fillId="9" borderId="1" xfId="0" applyFont="true" applyBorder="true" applyAlignment="true" applyProtection="false">
      <alignment horizontal="left" vertical="center" textRotation="0" wrapText="true" indent="0" shrinkToFit="false"/>
      <protection locked="true" hidden="false"/>
    </xf>
    <xf numFmtId="164" fontId="25" fillId="10" borderId="1" xfId="0" applyFont="true" applyBorder="true" applyAlignment="true" applyProtection="false">
      <alignment horizontal="left" vertical="center" textRotation="0" wrapText="true" indent="0" shrinkToFit="false"/>
      <protection locked="true" hidden="false"/>
    </xf>
    <xf numFmtId="164" fontId="26" fillId="11" borderId="1" xfId="0" applyFont="true" applyBorder="true" applyAlignment="true" applyProtection="false">
      <alignment horizontal="left" vertical="center" textRotation="0" wrapText="true" indent="0" shrinkToFit="false"/>
      <protection locked="true" hidden="false"/>
    </xf>
    <xf numFmtId="164" fontId="27" fillId="12"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2" fillId="0" borderId="1" xfId="0" applyFont="true" applyBorder="true" applyAlignment="true" applyProtection="false">
      <alignment horizontal="left" vertical="center" textRotation="0" wrapText="true" indent="0" shrinkToFit="false"/>
      <protection locked="true" hidden="false"/>
    </xf>
    <xf numFmtId="166" fontId="22" fillId="0" borderId="1" xfId="0" applyFont="true" applyBorder="true" applyAlignment="true" applyProtection="false">
      <alignment horizontal="center" vertical="center" textRotation="0" wrapText="true" indent="0" shrinkToFit="false"/>
      <protection locked="true" hidden="false"/>
    </xf>
    <xf numFmtId="165" fontId="22" fillId="0" borderId="1" xfId="0" applyFont="true" applyBorder="true" applyAlignment="true" applyProtection="false">
      <alignment horizontal="center" vertical="center" textRotation="0" wrapText="true" indent="0" shrinkToFit="false"/>
      <protection locked="true" hidden="false"/>
    </xf>
    <xf numFmtId="164" fontId="21" fillId="5" borderId="1" xfId="0" applyFont="true" applyBorder="true" applyAlignment="true" applyProtection="false">
      <alignment horizontal="left" vertical="center" textRotation="0" wrapText="true" indent="0" shrinkToFit="false"/>
      <protection locked="true" hidden="false"/>
    </xf>
    <xf numFmtId="166" fontId="33" fillId="5" borderId="1" xfId="0" applyFont="true" applyBorder="true" applyAlignment="true" applyProtection="false">
      <alignment horizontal="center" vertical="center" textRotation="0" wrapText="true" indent="0" shrinkToFit="false"/>
      <protection locked="true" hidden="false"/>
    </xf>
    <xf numFmtId="165" fontId="33" fillId="5" borderId="1" xfId="0" applyFont="true" applyBorder="true" applyAlignment="true" applyProtection="false">
      <alignment horizontal="center" vertical="center" textRotation="0" wrapText="true" indent="0" shrinkToFit="false"/>
      <protection locked="true" hidden="false"/>
    </xf>
    <xf numFmtId="164" fontId="20"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6"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1" fillId="14" borderId="1" xfId="0" applyFont="true" applyBorder="true" applyAlignment="true" applyProtection="false">
      <alignment horizontal="left" vertical="top" textRotation="0" wrapText="true" indent="0" shrinkToFit="false"/>
      <protection locked="true" hidden="false"/>
    </xf>
    <xf numFmtId="164" fontId="35" fillId="14"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center" vertical="top" textRotation="0" wrapText="true" indent="0" shrinkToFit="false"/>
      <protection locked="true" hidden="false"/>
    </xf>
    <xf numFmtId="167" fontId="22"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2" fillId="14"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Calibri"/>
        <charset val="1"/>
        <family val="0"/>
        <b val="1"/>
        <color rgb="FF1E7A3C"/>
        <sz val="9"/>
      </font>
      <fill>
        <patternFill>
          <bgColor rgb="FFD8ECDB"/>
        </patternFill>
      </fill>
    </dxf>
    <dxf>
      <font>
        <name val="Calibri"/>
        <charset val="1"/>
        <family val="0"/>
        <b val="1"/>
        <color rgb="FF2C4C6E"/>
        <sz val="9"/>
      </font>
      <fill>
        <patternFill>
          <bgColor rgb="FFDDE7F2"/>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FFF00"/>
      <rgbColor rgb="FFFF00FF"/>
      <rgbColor rgb="FF00FFFF"/>
      <rgbColor rgb="FF800000"/>
      <rgbColor rgb="FF1E7A3C"/>
      <rgbColor rgb="FF000080"/>
      <rgbColor rgb="FF97690A"/>
      <rgbColor rgb="FF800080"/>
      <rgbColor rgb="FF008080"/>
      <rgbColor rgb="FFD5DAE0"/>
      <rgbColor rgb="FF7A8592"/>
      <rgbColor rgb="FF9999FF"/>
      <rgbColor rgb="FF993366"/>
      <rgbColor rgb="FFFBEFD6"/>
      <rgbColor rgb="FFDDE7F2"/>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F2F4F7"/>
      <rgbColor rgb="FFD8ECDB"/>
      <rgbColor rgb="FFFBEECB"/>
      <rgbColor rgb="FFE4E6E9"/>
      <rgbColor rgb="FFF5E9D2"/>
      <rgbColor rgb="FFCC99FF"/>
      <rgbColor rgb="FFF6DEDE"/>
      <rgbColor rgb="FF3366FF"/>
      <rgbColor rgb="FF33CCCC"/>
      <rgbColor rgb="FF99CC00"/>
      <rgbColor rgb="FFFFCC00"/>
      <rgbColor rgb="FFC4943E"/>
      <rgbColor rgb="FFFF6600"/>
      <rgbColor rgb="FF5B6B7A"/>
      <rgbColor rgb="FF9C7430"/>
      <rgbColor rgb="FF0E2841"/>
      <rgbColor rgb="FF339966"/>
      <rgbColor rgb="FF003300"/>
      <rgbColor rgb="FF1E3D5C"/>
      <rgbColor rgb="FFB22A2A"/>
      <rgbColor rgb="FF993366"/>
      <rgbColor rgb="FF2C4C6E"/>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3.8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3" t="s">
        <v>15</v>
      </c>
      <c r="E23" s="13"/>
      <c r="F23" s="13"/>
    </row>
    <row r="24" customFormat="false" ht="18" hidden="false" customHeight="true" outlineLevel="0" collapsed="false">
      <c r="B24" s="11" t="s">
        <v>16</v>
      </c>
      <c r="C24" s="11"/>
      <c r="D24" s="13" t="s">
        <v>15</v>
      </c>
      <c r="E24" s="13"/>
      <c r="F24" s="13"/>
    </row>
    <row r="25" customFormat="false" ht="18" hidden="false" customHeight="true" outlineLevel="0" collapsed="false">
      <c r="B25" s="11" t="s">
        <v>17</v>
      </c>
      <c r="C25" s="11"/>
      <c r="D25" s="13" t="s">
        <v>15</v>
      </c>
      <c r="E25" s="13"/>
      <c r="F25" s="13"/>
    </row>
    <row r="26" customFormat="false" ht="18" hidden="false" customHeight="true" outlineLevel="0" collapsed="false">
      <c r="B26" s="11" t="s">
        <v>18</v>
      </c>
      <c r="C26" s="11"/>
      <c r="D26" s="13" t="s">
        <v>15</v>
      </c>
      <c r="E26" s="13"/>
      <c r="F26" s="13"/>
    </row>
    <row r="27" customFormat="false" ht="18" hidden="false" customHeight="true" outlineLevel="0" collapsed="false">
      <c r="B27" s="11" t="s">
        <v>19</v>
      </c>
      <c r="C27" s="11"/>
      <c r="D27" s="13" t="s">
        <v>15</v>
      </c>
      <c r="E27" s="13"/>
      <c r="F27" s="13"/>
    </row>
    <row r="28" customFormat="false" ht="18" hidden="false" customHeight="true" outlineLevel="0" collapsed="false">
      <c r="B28" s="11" t="s">
        <v>20</v>
      </c>
      <c r="C28" s="11"/>
      <c r="D28" s="12" t="s">
        <v>3</v>
      </c>
      <c r="E28" s="12"/>
      <c r="F28" s="12"/>
    </row>
    <row r="30" customFormat="false" ht="19.5" hidden="false" customHeight="true" outlineLevel="0" collapsed="false">
      <c r="B30" s="10" t="s">
        <v>21</v>
      </c>
      <c r="C30" s="10"/>
      <c r="D30" s="10"/>
      <c r="E30" s="10"/>
      <c r="F30" s="10"/>
    </row>
    <row r="31" customFormat="false" ht="15.75" hidden="false" customHeight="true" outlineLevel="0" collapsed="false">
      <c r="B31" s="14" t="s">
        <v>22</v>
      </c>
      <c r="C31" s="14"/>
      <c r="D31" s="14"/>
      <c r="E31" s="14"/>
      <c r="F31" s="14"/>
    </row>
    <row r="32" customFormat="false" ht="55.5" hidden="false" customHeight="true" outlineLevel="0" collapsed="false">
      <c r="B32" s="15" t="s">
        <v>23</v>
      </c>
      <c r="C32" s="15"/>
      <c r="D32" s="15"/>
      <c r="E32" s="15"/>
      <c r="F32" s="15"/>
    </row>
    <row r="33" customFormat="false" ht="42.75" hidden="false" customHeight="true" outlineLevel="0" collapsed="false">
      <c r="B33" s="15" t="s">
        <v>24</v>
      </c>
      <c r="C33" s="15"/>
      <c r="D33" s="15"/>
      <c r="E33" s="15"/>
      <c r="F33" s="15"/>
    </row>
    <row r="34" customFormat="false" ht="42.75" hidden="false" customHeight="true" outlineLevel="0" collapsed="false">
      <c r="B34" s="15" t="s">
        <v>25</v>
      </c>
      <c r="C34" s="15"/>
      <c r="D34" s="15"/>
      <c r="E34" s="15"/>
      <c r="F34" s="15"/>
    </row>
    <row r="35" customFormat="false" ht="42.75" hidden="false" customHeight="true" outlineLevel="0" collapsed="false">
      <c r="B35" s="15" t="s">
        <v>26</v>
      </c>
      <c r="C35" s="15"/>
      <c r="D35" s="15"/>
      <c r="E35" s="15"/>
      <c r="F35" s="15"/>
    </row>
  </sheetData>
  <mergeCells count="33">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30:F30"/>
    <mergeCell ref="B31:F31"/>
    <mergeCell ref="B32:F32"/>
    <mergeCell ref="B33:F33"/>
    <mergeCell ref="B34:F34"/>
    <mergeCell ref="B35:F35"/>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6" t="s">
        <v>27</v>
      </c>
      <c r="B1" s="16"/>
      <c r="C1" s="16"/>
      <c r="D1" s="16"/>
      <c r="E1" s="16"/>
      <c r="F1" s="16"/>
      <c r="G1" s="16"/>
    </row>
    <row r="2" customFormat="false" ht="19.5" hidden="false" customHeight="true" outlineLevel="0" collapsed="false">
      <c r="A2" s="17" t="s">
        <v>28</v>
      </c>
      <c r="B2" s="17"/>
      <c r="C2" s="17"/>
      <c r="D2" s="17"/>
      <c r="E2" s="17"/>
      <c r="F2" s="17"/>
      <c r="G2" s="17"/>
    </row>
    <row r="4" customFormat="false" ht="21.75" hidden="false" customHeight="true" outlineLevel="0" collapsed="false">
      <c r="B4" s="18" t="s">
        <v>29</v>
      </c>
      <c r="C4" s="18"/>
      <c r="D4" s="18"/>
      <c r="E4" s="18"/>
      <c r="F4" s="18"/>
    </row>
    <row r="5" customFormat="false" ht="57.75" hidden="false" customHeight="true" outlineLevel="0" collapsed="false">
      <c r="B5" s="19" t="s">
        <v>30</v>
      </c>
      <c r="C5" s="19"/>
      <c r="D5" s="19"/>
      <c r="E5" s="19"/>
      <c r="F5" s="19"/>
    </row>
    <row r="6" customFormat="false" ht="31.5" hidden="false" customHeight="true" outlineLevel="0" collapsed="false">
      <c r="B6" s="15" t="s">
        <v>31</v>
      </c>
      <c r="C6" s="15"/>
      <c r="D6" s="15"/>
      <c r="E6" s="15"/>
      <c r="F6" s="15"/>
    </row>
    <row r="8" customFormat="false" ht="21.75" hidden="false" customHeight="true" outlineLevel="0" collapsed="false">
      <c r="B8" s="18" t="s">
        <v>32</v>
      </c>
      <c r="C8" s="18"/>
      <c r="D8" s="18"/>
      <c r="E8" s="18"/>
      <c r="F8" s="18"/>
    </row>
    <row r="9" customFormat="false" ht="18" hidden="false" customHeight="true" outlineLevel="0" collapsed="false">
      <c r="B9" s="20" t="s">
        <v>33</v>
      </c>
      <c r="C9" s="21" t="s">
        <v>34</v>
      </c>
      <c r="D9" s="21"/>
      <c r="E9" s="21"/>
      <c r="F9" s="21"/>
    </row>
    <row r="10" customFormat="false" ht="31.5" hidden="false" customHeight="true" outlineLevel="0" collapsed="false">
      <c r="B10" s="22" t="s">
        <v>35</v>
      </c>
      <c r="C10" s="23" t="s">
        <v>36</v>
      </c>
      <c r="D10" s="23"/>
      <c r="E10" s="23"/>
      <c r="F10" s="23"/>
    </row>
    <row r="11" customFormat="false" ht="31.5" hidden="false" customHeight="true" outlineLevel="0" collapsed="false">
      <c r="B11" s="22" t="s">
        <v>37</v>
      </c>
      <c r="C11" s="23" t="s">
        <v>38</v>
      </c>
      <c r="D11" s="23"/>
      <c r="E11" s="23"/>
      <c r="F11" s="23"/>
    </row>
    <row r="12" customFormat="false" ht="31.5" hidden="false" customHeight="true" outlineLevel="0" collapsed="false">
      <c r="B12" s="22" t="s">
        <v>39</v>
      </c>
      <c r="C12" s="23" t="s">
        <v>40</v>
      </c>
      <c r="D12" s="23"/>
      <c r="E12" s="23"/>
      <c r="F12" s="23"/>
    </row>
    <row r="13" customFormat="false" ht="24" hidden="false" customHeight="true" outlineLevel="0" collapsed="false">
      <c r="B13" s="22" t="s">
        <v>41</v>
      </c>
      <c r="C13" s="23" t="s">
        <v>42</v>
      </c>
      <c r="D13" s="23"/>
      <c r="E13" s="23"/>
      <c r="F13" s="23"/>
    </row>
    <row r="14" customFormat="false" ht="31.5" hidden="false" customHeight="true" outlineLevel="0" collapsed="false">
      <c r="B14" s="22" t="s">
        <v>43</v>
      </c>
      <c r="C14" s="23" t="s">
        <v>44</v>
      </c>
      <c r="D14" s="23"/>
      <c r="E14" s="23"/>
      <c r="F14" s="23"/>
    </row>
    <row r="15" customFormat="false" ht="24" hidden="false" customHeight="true" outlineLevel="0" collapsed="false">
      <c r="B15" s="22" t="s">
        <v>45</v>
      </c>
      <c r="C15" s="23" t="s">
        <v>46</v>
      </c>
      <c r="D15" s="23"/>
      <c r="E15" s="23"/>
      <c r="F15" s="23"/>
    </row>
    <row r="17" customFormat="false" ht="21.75" hidden="false" customHeight="true" outlineLevel="0" collapsed="false">
      <c r="B17" s="18" t="s">
        <v>47</v>
      </c>
      <c r="C17" s="18"/>
      <c r="D17" s="18"/>
      <c r="E17" s="18"/>
      <c r="F17" s="18"/>
    </row>
    <row r="18" customFormat="false" ht="18" hidden="false" customHeight="true" outlineLevel="0" collapsed="false">
      <c r="B18" s="24" t="s">
        <v>41</v>
      </c>
      <c r="C18" s="24" t="s">
        <v>48</v>
      </c>
      <c r="D18" s="24"/>
      <c r="E18" s="24"/>
      <c r="F18" s="24"/>
    </row>
    <row r="19" customFormat="false" ht="21.75" hidden="false" customHeight="true" outlineLevel="0" collapsed="false">
      <c r="B19" s="25" t="s">
        <v>49</v>
      </c>
      <c r="C19" s="23" t="s">
        <v>50</v>
      </c>
      <c r="D19" s="23"/>
      <c r="E19" s="23"/>
      <c r="F19" s="23"/>
    </row>
    <row r="20" customFormat="false" ht="21.75" hidden="false" customHeight="true" outlineLevel="0" collapsed="false">
      <c r="B20" s="26" t="s">
        <v>51</v>
      </c>
      <c r="C20" s="23" t="s">
        <v>52</v>
      </c>
      <c r="D20" s="23"/>
      <c r="E20" s="23"/>
      <c r="F20" s="23"/>
    </row>
    <row r="21" customFormat="false" ht="21.75" hidden="false" customHeight="true" outlineLevel="0" collapsed="false">
      <c r="B21" s="27" t="s">
        <v>53</v>
      </c>
      <c r="C21" s="23" t="s">
        <v>54</v>
      </c>
      <c r="D21" s="23"/>
      <c r="E21" s="23"/>
      <c r="F21" s="23"/>
    </row>
    <row r="22" customFormat="false" ht="31.5" hidden="false" customHeight="true" outlineLevel="0" collapsed="false">
      <c r="B22" s="28" t="s">
        <v>55</v>
      </c>
      <c r="C22" s="23" t="s">
        <v>56</v>
      </c>
      <c r="D22" s="23"/>
      <c r="E22" s="23"/>
      <c r="F22" s="23"/>
    </row>
    <row r="23" customFormat="false" ht="31.5" hidden="false" customHeight="true" outlineLevel="0" collapsed="false">
      <c r="B23" s="29" t="s">
        <v>57</v>
      </c>
      <c r="C23" s="23" t="s">
        <v>58</v>
      </c>
      <c r="D23" s="23"/>
      <c r="E23" s="23"/>
      <c r="F23" s="23"/>
    </row>
    <row r="24" customFormat="false" ht="18.75" hidden="false" customHeight="true" outlineLevel="0" collapsed="false">
      <c r="B24" s="15" t="s">
        <v>59</v>
      </c>
      <c r="C24" s="15"/>
      <c r="D24" s="15"/>
      <c r="E24" s="15"/>
      <c r="F24" s="15"/>
    </row>
    <row r="26" customFormat="false" ht="21.75" hidden="false" customHeight="true" outlineLevel="0" collapsed="false">
      <c r="B26" s="18" t="s">
        <v>60</v>
      </c>
      <c r="C26" s="18"/>
      <c r="D26" s="18"/>
      <c r="E26" s="18"/>
      <c r="F26" s="18"/>
    </row>
    <row r="27" customFormat="false" ht="57.75" hidden="false" customHeight="true" outlineLevel="0" collapsed="false">
      <c r="B27" s="19" t="s">
        <v>61</v>
      </c>
      <c r="C27" s="19"/>
      <c r="D27" s="19"/>
      <c r="E27" s="19"/>
      <c r="F27" s="19"/>
    </row>
    <row r="28" customFormat="false" ht="31.5" hidden="false" customHeight="true" outlineLevel="0" collapsed="false">
      <c r="B28" s="30" t="s">
        <v>62</v>
      </c>
      <c r="C28" s="30"/>
      <c r="D28" s="30"/>
      <c r="E28" s="30"/>
      <c r="F28" s="30"/>
    </row>
  </sheetData>
  <mergeCells count="24">
    <mergeCell ref="A1:G1"/>
    <mergeCell ref="A2:G2"/>
    <mergeCell ref="B4:F4"/>
    <mergeCell ref="B5:F5"/>
    <mergeCell ref="B6:F6"/>
    <mergeCell ref="B8:F8"/>
    <mergeCell ref="C9:F9"/>
    <mergeCell ref="C10:F10"/>
    <mergeCell ref="C11:F11"/>
    <mergeCell ref="C12:F12"/>
    <mergeCell ref="C13:F13"/>
    <mergeCell ref="C14:F14"/>
    <mergeCell ref="C15:F15"/>
    <mergeCell ref="B17:F17"/>
    <mergeCell ref="C18:F18"/>
    <mergeCell ref="C19:F19"/>
    <mergeCell ref="C20:F20"/>
    <mergeCell ref="C21:F21"/>
    <mergeCell ref="C22:F22"/>
    <mergeCell ref="C23:F23"/>
    <mergeCell ref="B24:F24"/>
    <mergeCell ref="B26:F26"/>
    <mergeCell ref="B27:F27"/>
    <mergeCell ref="B28:F28"/>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2"/>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6" t="s">
        <v>63</v>
      </c>
      <c r="B1" s="16"/>
      <c r="C1" s="16"/>
      <c r="D1" s="16"/>
      <c r="E1" s="16"/>
      <c r="F1" s="16"/>
      <c r="G1" s="16"/>
      <c r="H1" s="16"/>
    </row>
    <row r="2" customFormat="false" ht="19.5" hidden="false" customHeight="true" outlineLevel="0" collapsed="false">
      <c r="A2" s="17" t="s">
        <v>64</v>
      </c>
      <c r="B2" s="17"/>
      <c r="C2" s="17"/>
      <c r="D2" s="17"/>
      <c r="E2" s="17"/>
      <c r="F2" s="17"/>
      <c r="G2" s="17"/>
      <c r="H2" s="17"/>
    </row>
    <row r="4" customFormat="false" ht="15.75" hidden="false" customHeight="true" outlineLevel="0" collapsed="false">
      <c r="B4" s="31" t="s">
        <v>65</v>
      </c>
      <c r="C4" s="31"/>
      <c r="D4" s="31" t="s">
        <v>66</v>
      </c>
      <c r="E4" s="31"/>
      <c r="F4" s="31" t="s">
        <v>67</v>
      </c>
      <c r="G4" s="31"/>
    </row>
    <row r="5" customFormat="false" ht="31.5" hidden="false" customHeight="true" outlineLevel="0" collapsed="false">
      <c r="B5" s="32" t="str">
        <f aca="false">TEXT(((COUNTIF('Audit - Clauses'!$F:$F,"Conforms")+COUNTIF('Audit - Annex A'!$G:$G,"Conforms"))+(COUNTIF('Audit - Clauses'!$F:$F,"Observation")+COUNTIF('Audit - Annex A'!$G:$G,"Observation"))+(COUNTIF('Audit - Clauses'!$F:$F,"Minor NC")+COUNTIF('Audit - Annex A'!$G:$G,"Minor NC"))+(COUNTIF('Audit - Clauses'!$F:$F,"Major NC")+COUNTIF('Audit - Annex A'!$G:$G,"Major NC"))),"0")&amp;" / "&amp;TEXT((COUNTIF('Audit - Clauses'!$J:$J,"?*")+COUNTIF('Audit - Annex A'!$K:$K,"?*")),"0")</f>
        <v>0 / 70</v>
      </c>
      <c r="C5" s="32"/>
      <c r="D5" s="33" t="n">
        <f aca="false">IFERROR(IFERROR(((COUNTIF('Audit - Clauses'!$F:$F,"Conforms")+COUNTIF('Audit - Annex A'!$G:$G,"Conforms"))+(COUNTIF('Audit - Clauses'!$F:$F,"Observation")+COUNTIF('Audit - Annex A'!$G:$G,"Observation")))/((COUNTIF('Audit - Clauses'!$F:$F,"Conforms")+COUNTIF('Audit - Annex A'!$G:$G,"Conforms"))+(COUNTIF('Audit - Clauses'!$F:$F,"Observation")+COUNTIF('Audit - Annex A'!$G:$G,"Observation"))+(COUNTIF('Audit - Clauses'!$F:$F,"Minor NC")+COUNTIF('Audit - Annex A'!$G:$G,"Minor NC"))+(COUNTIF('Audit - Clauses'!$F:$F,"Major NC")+COUNTIF('Audit - Annex A'!$G:$G,"Major NC"))),0),0)</f>
        <v>0</v>
      </c>
      <c r="E5" s="33"/>
      <c r="F5" s="34" t="n">
        <f aca="false">(COUNTIF('Audit - Clauses'!$F:$F,"Minor NC")+COUNTIF('Audit - Annex A'!$G:$G,"Minor NC"))+(COUNTIF('Audit - Clauses'!$F:$F,"Major NC")+COUNTIF('Audit - Annex A'!$G:$G,"Major NC"))</f>
        <v>0</v>
      </c>
      <c r="G5" s="34"/>
    </row>
    <row r="6" customFormat="false" ht="15.75" hidden="false" customHeight="true" outlineLevel="0" collapsed="false">
      <c r="B6" s="35" t="s">
        <v>68</v>
      </c>
      <c r="C6" s="35"/>
      <c r="D6" s="35" t="s">
        <v>69</v>
      </c>
      <c r="E6" s="35"/>
      <c r="F6" s="35" t="s">
        <v>70</v>
      </c>
      <c r="G6" s="35"/>
    </row>
    <row r="8" customFormat="false" ht="15.75" hidden="false" customHeight="true" outlineLevel="0" collapsed="false">
      <c r="B8" s="31" t="s">
        <v>71</v>
      </c>
      <c r="C8" s="31"/>
      <c r="D8" s="31" t="s">
        <v>72</v>
      </c>
      <c r="E8" s="31"/>
      <c r="F8" s="31" t="s">
        <v>73</v>
      </c>
      <c r="G8" s="31"/>
    </row>
    <row r="9" customFormat="false" ht="31.5" hidden="false" customHeight="true" outlineLevel="0" collapsed="false">
      <c r="B9" s="34" t="n">
        <f aca="false">(COUNTIF('Audit - Clauses'!$F:$F,"Major NC")+COUNTIF('Audit - Annex A'!$G:$G,"Major NC"))</f>
        <v>0</v>
      </c>
      <c r="C9" s="34"/>
      <c r="D9" s="34" t="n">
        <f aca="false">(COUNTIF('Audit - Clauses'!$F:$F,"Minor NC")+COUNTIF('Audit - Annex A'!$G:$G,"Minor NC"))</f>
        <v>0</v>
      </c>
      <c r="E9" s="34"/>
      <c r="F9" s="34" t="n">
        <f aca="false">(COUNTIF('Audit - Clauses'!$F:$F,"Observation")+COUNTIF('Audit - Annex A'!$G:$G,"Observation"))</f>
        <v>0</v>
      </c>
      <c r="G9" s="34"/>
    </row>
    <row r="10" customFormat="false" ht="15.75" hidden="false" customHeight="true" outlineLevel="0" collapsed="false">
      <c r="B10" s="35" t="s">
        <v>74</v>
      </c>
      <c r="C10" s="35"/>
      <c r="D10" s="35" t="s">
        <v>75</v>
      </c>
      <c r="E10" s="35"/>
      <c r="F10" s="35" t="s">
        <v>76</v>
      </c>
      <c r="G10" s="35"/>
    </row>
    <row r="12" customFormat="false" ht="21.75" hidden="false" customHeight="true" outlineLevel="0" collapsed="false">
      <c r="B12" s="18" t="s">
        <v>77</v>
      </c>
      <c r="C12" s="18"/>
      <c r="D12" s="18"/>
      <c r="E12" s="18"/>
      <c r="F12" s="18"/>
      <c r="G12" s="18"/>
    </row>
    <row r="13" customFormat="false" ht="18" hidden="false" customHeight="true" outlineLevel="0" collapsed="false">
      <c r="B13" s="36" t="s">
        <v>78</v>
      </c>
      <c r="C13" s="37" t="s">
        <v>79</v>
      </c>
      <c r="D13" s="37" t="s">
        <v>80</v>
      </c>
      <c r="E13" s="37" t="s">
        <v>49</v>
      </c>
      <c r="F13" s="37" t="s">
        <v>81</v>
      </c>
      <c r="G13" s="37" t="s">
        <v>82</v>
      </c>
    </row>
    <row r="14" customFormat="false" ht="16.5" hidden="false" customHeight="true" outlineLevel="0" collapsed="false">
      <c r="B14" s="38" t="s">
        <v>83</v>
      </c>
      <c r="C14" s="39" t="n">
        <f aca="false">COUNTIF('Audit - Clauses'!$J:$J,"4")</f>
        <v>4</v>
      </c>
      <c r="D14" s="39" t="n">
        <f aca="false">(COUNTIFS('Audit - Clauses'!$J:$J,"4",'Audit - Clauses'!$F:$F,"Conforms")+COUNTIFS('Audit - Clauses'!$J:$J,"4",'Audit - Clauses'!$F:$F,"Observation")+COUNTIFS('Audit - Clauses'!$J:$J,"4",'Audit - Clauses'!$F:$F,"Minor NC")+COUNTIFS('Audit - Clauses'!$J:$J,"4",'Audit - Clauses'!$F:$F,"Major NC"))</f>
        <v>0</v>
      </c>
      <c r="E14" s="39" t="n">
        <f aca="false">COUNTIFS('Audit - Clauses'!$J:$J,"4",'Audit - Clauses'!$F:$F,"Conforms")</f>
        <v>0</v>
      </c>
      <c r="F14" s="39" t="n">
        <f aca="false">COUNTIFS('Audit - Clauses'!$J:$J,"4",'Audit - Clauses'!$F:$F,"Minor NC")+COUNTIFS('Audit - Clauses'!$J:$J,"4",'Audit - Clauses'!$F:$F,"Major NC")</f>
        <v>0</v>
      </c>
      <c r="G14" s="40" t="n">
        <f aca="false">IFERROR((COUNTIFS('Audit - Clauses'!$J:$J,"4",'Audit - Clauses'!$F:$F,"Conforms")+COUNTIFS('Audit - Clauses'!$J:$J,"4",'Audit - Clauses'!$F:$F,"Observation"))/(COUNTIFS('Audit - Clauses'!$J:$J,"4",'Audit - Clauses'!$F:$F,"Conforms")+COUNTIFS('Audit - Clauses'!$J:$J,"4",'Audit - Clauses'!$F:$F,"Observation")+COUNTIFS('Audit - Clauses'!$J:$J,"4",'Audit - Clauses'!$F:$F,"Minor NC")+COUNTIFS('Audit - Clauses'!$J:$J,"4",'Audit - Clauses'!$F:$F,"Major NC")),0)</f>
        <v>0</v>
      </c>
    </row>
    <row r="15" customFormat="false" ht="16.5" hidden="false" customHeight="true" outlineLevel="0" collapsed="false">
      <c r="B15" s="38" t="s">
        <v>84</v>
      </c>
      <c r="C15" s="39" t="n">
        <f aca="false">COUNTIF('Audit - Clauses'!$J:$J,"5")</f>
        <v>3</v>
      </c>
      <c r="D15" s="39" t="n">
        <f aca="false">(COUNTIFS('Audit - Clauses'!$J:$J,"5",'Audit - Clauses'!$F:$F,"Conforms")+COUNTIFS('Audit - Clauses'!$J:$J,"5",'Audit - Clauses'!$F:$F,"Observation")+COUNTIFS('Audit - Clauses'!$J:$J,"5",'Audit - Clauses'!$F:$F,"Minor NC")+COUNTIFS('Audit - Clauses'!$J:$J,"5",'Audit - Clauses'!$F:$F,"Major NC"))</f>
        <v>0</v>
      </c>
      <c r="E15" s="39" t="n">
        <f aca="false">COUNTIFS('Audit - Clauses'!$J:$J,"5",'Audit - Clauses'!$F:$F,"Conforms")</f>
        <v>0</v>
      </c>
      <c r="F15" s="39" t="n">
        <f aca="false">COUNTIFS('Audit - Clauses'!$J:$J,"5",'Audit - Clauses'!$F:$F,"Minor NC")+COUNTIFS('Audit - Clauses'!$J:$J,"5",'Audit - Clauses'!$F:$F,"Major NC")</f>
        <v>0</v>
      </c>
      <c r="G15" s="40" t="n">
        <f aca="false">IFERROR((COUNTIFS('Audit - Clauses'!$J:$J,"5",'Audit - Clauses'!$F:$F,"Conforms")+COUNTIFS('Audit - Clauses'!$J:$J,"5",'Audit - Clauses'!$F:$F,"Observation"))/(COUNTIFS('Audit - Clauses'!$J:$J,"5",'Audit - Clauses'!$F:$F,"Conforms")+COUNTIFS('Audit - Clauses'!$J:$J,"5",'Audit - Clauses'!$F:$F,"Observation")+COUNTIFS('Audit - Clauses'!$J:$J,"5",'Audit - Clauses'!$F:$F,"Minor NC")+COUNTIFS('Audit - Clauses'!$J:$J,"5",'Audit - Clauses'!$F:$F,"Major NC")),0)</f>
        <v>0</v>
      </c>
    </row>
    <row r="16" customFormat="false" ht="16.5" hidden="false" customHeight="true" outlineLevel="0" collapsed="false">
      <c r="B16" s="38" t="s">
        <v>85</v>
      </c>
      <c r="C16" s="39" t="n">
        <f aca="false">COUNTIF('Audit - Clauses'!$J:$J,"6")</f>
        <v>6</v>
      </c>
      <c r="D16" s="39" t="n">
        <f aca="false">(COUNTIFS('Audit - Clauses'!$J:$J,"6",'Audit - Clauses'!$F:$F,"Conforms")+COUNTIFS('Audit - Clauses'!$J:$J,"6",'Audit - Clauses'!$F:$F,"Observation")+COUNTIFS('Audit - Clauses'!$J:$J,"6",'Audit - Clauses'!$F:$F,"Minor NC")+COUNTIFS('Audit - Clauses'!$J:$J,"6",'Audit - Clauses'!$F:$F,"Major NC"))</f>
        <v>0</v>
      </c>
      <c r="E16" s="39" t="n">
        <f aca="false">COUNTIFS('Audit - Clauses'!$J:$J,"6",'Audit - Clauses'!$F:$F,"Conforms")</f>
        <v>0</v>
      </c>
      <c r="F16" s="39" t="n">
        <f aca="false">COUNTIFS('Audit - Clauses'!$J:$J,"6",'Audit - Clauses'!$F:$F,"Minor NC")+COUNTIFS('Audit - Clauses'!$J:$J,"6",'Audit - Clauses'!$F:$F,"Major NC")</f>
        <v>0</v>
      </c>
      <c r="G16" s="40" t="n">
        <f aca="false">IFERROR((COUNTIFS('Audit - Clauses'!$J:$J,"6",'Audit - Clauses'!$F:$F,"Conforms")+COUNTIFS('Audit - Clauses'!$J:$J,"6",'Audit - Clauses'!$F:$F,"Observation"))/(COUNTIFS('Audit - Clauses'!$J:$J,"6",'Audit - Clauses'!$F:$F,"Conforms")+COUNTIFS('Audit - Clauses'!$J:$J,"6",'Audit - Clauses'!$F:$F,"Observation")+COUNTIFS('Audit - Clauses'!$J:$J,"6",'Audit - Clauses'!$F:$F,"Minor NC")+COUNTIFS('Audit - Clauses'!$J:$J,"6",'Audit - Clauses'!$F:$F,"Major NC")),0)</f>
        <v>0</v>
      </c>
    </row>
    <row r="17" customFormat="false" ht="16.5" hidden="false" customHeight="true" outlineLevel="0" collapsed="false">
      <c r="B17" s="38" t="s">
        <v>86</v>
      </c>
      <c r="C17" s="39" t="n">
        <f aca="false">COUNTIF('Audit - Clauses'!$J:$J,"7")</f>
        <v>7</v>
      </c>
      <c r="D17" s="39" t="n">
        <f aca="false">(COUNTIFS('Audit - Clauses'!$J:$J,"7",'Audit - Clauses'!$F:$F,"Conforms")+COUNTIFS('Audit - Clauses'!$J:$J,"7",'Audit - Clauses'!$F:$F,"Observation")+COUNTIFS('Audit - Clauses'!$J:$J,"7",'Audit - Clauses'!$F:$F,"Minor NC")+COUNTIFS('Audit - Clauses'!$J:$J,"7",'Audit - Clauses'!$F:$F,"Major NC"))</f>
        <v>0</v>
      </c>
      <c r="E17" s="39" t="n">
        <f aca="false">COUNTIFS('Audit - Clauses'!$J:$J,"7",'Audit - Clauses'!$F:$F,"Conforms")</f>
        <v>0</v>
      </c>
      <c r="F17" s="39" t="n">
        <f aca="false">COUNTIFS('Audit - Clauses'!$J:$J,"7",'Audit - Clauses'!$F:$F,"Minor NC")+COUNTIFS('Audit - Clauses'!$J:$J,"7",'Audit - Clauses'!$F:$F,"Major NC")</f>
        <v>0</v>
      </c>
      <c r="G17" s="40" t="n">
        <f aca="false">IFERROR((COUNTIFS('Audit - Clauses'!$J:$J,"7",'Audit - Clauses'!$F:$F,"Conforms")+COUNTIFS('Audit - Clauses'!$J:$J,"7",'Audit - Clauses'!$F:$F,"Observation"))/(COUNTIFS('Audit - Clauses'!$J:$J,"7",'Audit - Clauses'!$F:$F,"Conforms")+COUNTIFS('Audit - Clauses'!$J:$J,"7",'Audit - Clauses'!$F:$F,"Observation")+COUNTIFS('Audit - Clauses'!$J:$J,"7",'Audit - Clauses'!$F:$F,"Minor NC")+COUNTIFS('Audit - Clauses'!$J:$J,"7",'Audit - Clauses'!$F:$F,"Major NC")),0)</f>
        <v>0</v>
      </c>
    </row>
    <row r="18" customFormat="false" ht="16.5" hidden="false" customHeight="true" outlineLevel="0" collapsed="false">
      <c r="B18" s="38" t="s">
        <v>87</v>
      </c>
      <c r="C18" s="39" t="n">
        <f aca="false">COUNTIF('Audit - Clauses'!$J:$J,"8")</f>
        <v>4</v>
      </c>
      <c r="D18" s="39" t="n">
        <f aca="false">(COUNTIFS('Audit - Clauses'!$J:$J,"8",'Audit - Clauses'!$F:$F,"Conforms")+COUNTIFS('Audit - Clauses'!$J:$J,"8",'Audit - Clauses'!$F:$F,"Observation")+COUNTIFS('Audit - Clauses'!$J:$J,"8",'Audit - Clauses'!$F:$F,"Minor NC")+COUNTIFS('Audit - Clauses'!$J:$J,"8",'Audit - Clauses'!$F:$F,"Major NC"))</f>
        <v>0</v>
      </c>
      <c r="E18" s="39" t="n">
        <f aca="false">COUNTIFS('Audit - Clauses'!$J:$J,"8",'Audit - Clauses'!$F:$F,"Conforms")</f>
        <v>0</v>
      </c>
      <c r="F18" s="39" t="n">
        <f aca="false">COUNTIFS('Audit - Clauses'!$J:$J,"8",'Audit - Clauses'!$F:$F,"Minor NC")+COUNTIFS('Audit - Clauses'!$J:$J,"8",'Audit - Clauses'!$F:$F,"Major NC")</f>
        <v>0</v>
      </c>
      <c r="G18" s="40" t="n">
        <f aca="false">IFERROR((COUNTIFS('Audit - Clauses'!$J:$J,"8",'Audit - Clauses'!$F:$F,"Conforms")+COUNTIFS('Audit - Clauses'!$J:$J,"8",'Audit - Clauses'!$F:$F,"Observation"))/(COUNTIFS('Audit - Clauses'!$J:$J,"8",'Audit - Clauses'!$F:$F,"Conforms")+COUNTIFS('Audit - Clauses'!$J:$J,"8",'Audit - Clauses'!$F:$F,"Observation")+COUNTIFS('Audit - Clauses'!$J:$J,"8",'Audit - Clauses'!$F:$F,"Minor NC")+COUNTIFS('Audit - Clauses'!$J:$J,"8",'Audit - Clauses'!$F:$F,"Major NC")),0)</f>
        <v>0</v>
      </c>
    </row>
    <row r="19" customFormat="false" ht="16.5" hidden="false" customHeight="true" outlineLevel="0" collapsed="false">
      <c r="B19" s="38" t="s">
        <v>88</v>
      </c>
      <c r="C19" s="39" t="n">
        <f aca="false">COUNTIF('Audit - Clauses'!$J:$J,"9")</f>
        <v>6</v>
      </c>
      <c r="D19" s="39" t="n">
        <f aca="false">(COUNTIFS('Audit - Clauses'!$J:$J,"9",'Audit - Clauses'!$F:$F,"Conforms")+COUNTIFS('Audit - Clauses'!$J:$J,"9",'Audit - Clauses'!$F:$F,"Observation")+COUNTIFS('Audit - Clauses'!$J:$J,"9",'Audit - Clauses'!$F:$F,"Minor NC")+COUNTIFS('Audit - Clauses'!$J:$J,"9",'Audit - Clauses'!$F:$F,"Major NC"))</f>
        <v>0</v>
      </c>
      <c r="E19" s="39" t="n">
        <f aca="false">COUNTIFS('Audit - Clauses'!$J:$J,"9",'Audit - Clauses'!$F:$F,"Conforms")</f>
        <v>0</v>
      </c>
      <c r="F19" s="39" t="n">
        <f aca="false">COUNTIFS('Audit - Clauses'!$J:$J,"9",'Audit - Clauses'!$F:$F,"Minor NC")+COUNTIFS('Audit - Clauses'!$J:$J,"9",'Audit - Clauses'!$F:$F,"Major NC")</f>
        <v>0</v>
      </c>
      <c r="G19" s="40" t="n">
        <f aca="false">IFERROR((COUNTIFS('Audit - Clauses'!$J:$J,"9",'Audit - Clauses'!$F:$F,"Conforms")+COUNTIFS('Audit - Clauses'!$J:$J,"9",'Audit - Clauses'!$F:$F,"Observation"))/(COUNTIFS('Audit - Clauses'!$J:$J,"9",'Audit - Clauses'!$F:$F,"Conforms")+COUNTIFS('Audit - Clauses'!$J:$J,"9",'Audit - Clauses'!$F:$F,"Observation")+COUNTIFS('Audit - Clauses'!$J:$J,"9",'Audit - Clauses'!$F:$F,"Minor NC")+COUNTIFS('Audit - Clauses'!$J:$J,"9",'Audit - Clauses'!$F:$F,"Major NC")),0)</f>
        <v>0</v>
      </c>
    </row>
    <row r="20" customFormat="false" ht="16.5" hidden="false" customHeight="true" outlineLevel="0" collapsed="false">
      <c r="B20" s="38" t="s">
        <v>89</v>
      </c>
      <c r="C20" s="39" t="n">
        <f aca="false">COUNTIF('Audit - Clauses'!$J:$J,"10")</f>
        <v>2</v>
      </c>
      <c r="D20" s="39" t="n">
        <f aca="false">(COUNTIFS('Audit - Clauses'!$J:$J,"10",'Audit - Clauses'!$F:$F,"Conforms")+COUNTIFS('Audit - Clauses'!$J:$J,"10",'Audit - Clauses'!$F:$F,"Observation")+COUNTIFS('Audit - Clauses'!$J:$J,"10",'Audit - Clauses'!$F:$F,"Minor NC")+COUNTIFS('Audit - Clauses'!$J:$J,"10",'Audit - Clauses'!$F:$F,"Major NC"))</f>
        <v>0</v>
      </c>
      <c r="E20" s="39" t="n">
        <f aca="false">COUNTIFS('Audit - Clauses'!$J:$J,"10",'Audit - Clauses'!$F:$F,"Conforms")</f>
        <v>0</v>
      </c>
      <c r="F20" s="39" t="n">
        <f aca="false">COUNTIFS('Audit - Clauses'!$J:$J,"10",'Audit - Clauses'!$F:$F,"Minor NC")+COUNTIFS('Audit - Clauses'!$J:$J,"10",'Audit - Clauses'!$F:$F,"Major NC")</f>
        <v>0</v>
      </c>
      <c r="G20" s="40" t="n">
        <f aca="false">IFERROR((COUNTIFS('Audit - Clauses'!$J:$J,"10",'Audit - Clauses'!$F:$F,"Conforms")+COUNTIFS('Audit - Clauses'!$J:$J,"10",'Audit - Clauses'!$F:$F,"Observation"))/(COUNTIFS('Audit - Clauses'!$J:$J,"10",'Audit - Clauses'!$F:$F,"Conforms")+COUNTIFS('Audit - Clauses'!$J:$J,"10",'Audit - Clauses'!$F:$F,"Observation")+COUNTIFS('Audit - Clauses'!$J:$J,"10",'Audit - Clauses'!$F:$F,"Minor NC")+COUNTIFS('Audit - Clauses'!$J:$J,"10",'Audit - Clauses'!$F:$F,"Major NC")),0)</f>
        <v>0</v>
      </c>
    </row>
    <row r="21" customFormat="false" ht="16.5" hidden="false" customHeight="true" outlineLevel="0" collapsed="false">
      <c r="B21" s="38" t="s">
        <v>90</v>
      </c>
      <c r="C21" s="39" t="n">
        <f aca="false">COUNTIF('Audit - Annex A'!$K:$K,"A.2")</f>
        <v>3</v>
      </c>
      <c r="D21" s="39" t="n">
        <f aca="false">(COUNTIFS('Audit - Annex A'!$K:$K,"A.2",'Audit - Annex A'!$G:$G,"Conforms")+COUNTIFS('Audit - Annex A'!$K:$K,"A.2",'Audit - Annex A'!$G:$G,"Observation")+COUNTIFS('Audit - Annex A'!$K:$K,"A.2",'Audit - Annex A'!$G:$G,"Minor NC")+COUNTIFS('Audit - Annex A'!$K:$K,"A.2",'Audit - Annex A'!$G:$G,"Major NC"))</f>
        <v>0</v>
      </c>
      <c r="E21" s="39" t="n">
        <f aca="false">COUNTIFS('Audit - Annex A'!$K:$K,"A.2",'Audit - Annex A'!$G:$G,"Conforms")</f>
        <v>0</v>
      </c>
      <c r="F21" s="39" t="n">
        <f aca="false">COUNTIFS('Audit - Annex A'!$K:$K,"A.2",'Audit - Annex A'!$G:$G,"Minor NC")+COUNTIFS('Audit - Annex A'!$K:$K,"A.2",'Audit - Annex A'!$G:$G,"Major NC")</f>
        <v>0</v>
      </c>
      <c r="G21" s="40" t="n">
        <f aca="false">IFERROR((COUNTIFS('Audit - Annex A'!$K:$K,"A.2",'Audit - Annex A'!$G:$G,"Conforms")+COUNTIFS('Audit - Annex A'!$K:$K,"A.2",'Audit - Annex A'!$G:$G,"Observation"))/(COUNTIFS('Audit - Annex A'!$K:$K,"A.2",'Audit - Annex A'!$G:$G,"Conforms")+COUNTIFS('Audit - Annex A'!$K:$K,"A.2",'Audit - Annex A'!$G:$G,"Observation")+COUNTIFS('Audit - Annex A'!$K:$K,"A.2",'Audit - Annex A'!$G:$G,"Minor NC")+COUNTIFS('Audit - Annex A'!$K:$K,"A.2",'Audit - Annex A'!$G:$G,"Major NC")),0)</f>
        <v>0</v>
      </c>
    </row>
    <row r="22" customFormat="false" ht="16.5" hidden="false" customHeight="true" outlineLevel="0" collapsed="false">
      <c r="B22" s="38" t="s">
        <v>91</v>
      </c>
      <c r="C22" s="39" t="n">
        <f aca="false">COUNTIF('Audit - Annex A'!$K:$K,"A.3")</f>
        <v>2</v>
      </c>
      <c r="D22" s="39" t="n">
        <f aca="false">(COUNTIFS('Audit - Annex A'!$K:$K,"A.3",'Audit - Annex A'!$G:$G,"Conforms")+COUNTIFS('Audit - Annex A'!$K:$K,"A.3",'Audit - Annex A'!$G:$G,"Observation")+COUNTIFS('Audit - Annex A'!$K:$K,"A.3",'Audit - Annex A'!$G:$G,"Minor NC")+COUNTIFS('Audit - Annex A'!$K:$K,"A.3",'Audit - Annex A'!$G:$G,"Major NC"))</f>
        <v>0</v>
      </c>
      <c r="E22" s="39" t="n">
        <f aca="false">COUNTIFS('Audit - Annex A'!$K:$K,"A.3",'Audit - Annex A'!$G:$G,"Conforms")</f>
        <v>0</v>
      </c>
      <c r="F22" s="39" t="n">
        <f aca="false">COUNTIFS('Audit - Annex A'!$K:$K,"A.3",'Audit - Annex A'!$G:$G,"Minor NC")+COUNTIFS('Audit - Annex A'!$K:$K,"A.3",'Audit - Annex A'!$G:$G,"Major NC")</f>
        <v>0</v>
      </c>
      <c r="G22" s="40" t="n">
        <f aca="false">IFERROR((COUNTIFS('Audit - Annex A'!$K:$K,"A.3",'Audit - Annex A'!$G:$G,"Conforms")+COUNTIFS('Audit - Annex A'!$K:$K,"A.3",'Audit - Annex A'!$G:$G,"Observation"))/(COUNTIFS('Audit - Annex A'!$K:$K,"A.3",'Audit - Annex A'!$G:$G,"Conforms")+COUNTIFS('Audit - Annex A'!$K:$K,"A.3",'Audit - Annex A'!$G:$G,"Observation")+COUNTIFS('Audit - Annex A'!$K:$K,"A.3",'Audit - Annex A'!$G:$G,"Minor NC")+COUNTIFS('Audit - Annex A'!$K:$K,"A.3",'Audit - Annex A'!$G:$G,"Major NC")),0)</f>
        <v>0</v>
      </c>
    </row>
    <row r="23" customFormat="false" ht="16.5" hidden="false" customHeight="true" outlineLevel="0" collapsed="false">
      <c r="B23" s="38" t="s">
        <v>92</v>
      </c>
      <c r="C23" s="39" t="n">
        <f aca="false">COUNTIF('Audit - Annex A'!$K:$K,"A.4")</f>
        <v>5</v>
      </c>
      <c r="D23" s="39" t="n">
        <f aca="false">(COUNTIFS('Audit - Annex A'!$K:$K,"A.4",'Audit - Annex A'!$G:$G,"Conforms")+COUNTIFS('Audit - Annex A'!$K:$K,"A.4",'Audit - Annex A'!$G:$G,"Observation")+COUNTIFS('Audit - Annex A'!$K:$K,"A.4",'Audit - Annex A'!$G:$G,"Minor NC")+COUNTIFS('Audit - Annex A'!$K:$K,"A.4",'Audit - Annex A'!$G:$G,"Major NC"))</f>
        <v>0</v>
      </c>
      <c r="E23" s="39" t="n">
        <f aca="false">COUNTIFS('Audit - Annex A'!$K:$K,"A.4",'Audit - Annex A'!$G:$G,"Conforms")</f>
        <v>0</v>
      </c>
      <c r="F23" s="39" t="n">
        <f aca="false">COUNTIFS('Audit - Annex A'!$K:$K,"A.4",'Audit - Annex A'!$G:$G,"Minor NC")+COUNTIFS('Audit - Annex A'!$K:$K,"A.4",'Audit - Annex A'!$G:$G,"Major NC")</f>
        <v>0</v>
      </c>
      <c r="G23" s="40" t="n">
        <f aca="false">IFERROR((COUNTIFS('Audit - Annex A'!$K:$K,"A.4",'Audit - Annex A'!$G:$G,"Conforms")+COUNTIFS('Audit - Annex A'!$K:$K,"A.4",'Audit - Annex A'!$G:$G,"Observation"))/(COUNTIFS('Audit - Annex A'!$K:$K,"A.4",'Audit - Annex A'!$G:$G,"Conforms")+COUNTIFS('Audit - Annex A'!$K:$K,"A.4",'Audit - Annex A'!$G:$G,"Observation")+COUNTIFS('Audit - Annex A'!$K:$K,"A.4",'Audit - Annex A'!$G:$G,"Minor NC")+COUNTIFS('Audit - Annex A'!$K:$K,"A.4",'Audit - Annex A'!$G:$G,"Major NC")),0)</f>
        <v>0</v>
      </c>
    </row>
    <row r="24" customFormat="false" ht="16.5" hidden="false" customHeight="true" outlineLevel="0" collapsed="false">
      <c r="B24" s="38" t="s">
        <v>93</v>
      </c>
      <c r="C24" s="39" t="n">
        <f aca="false">COUNTIF('Audit - Annex A'!$K:$K,"A.5")</f>
        <v>4</v>
      </c>
      <c r="D24" s="39" t="n">
        <f aca="false">(COUNTIFS('Audit - Annex A'!$K:$K,"A.5",'Audit - Annex A'!$G:$G,"Conforms")+COUNTIFS('Audit - Annex A'!$K:$K,"A.5",'Audit - Annex A'!$G:$G,"Observation")+COUNTIFS('Audit - Annex A'!$K:$K,"A.5",'Audit - Annex A'!$G:$G,"Minor NC")+COUNTIFS('Audit - Annex A'!$K:$K,"A.5",'Audit - Annex A'!$G:$G,"Major NC"))</f>
        <v>0</v>
      </c>
      <c r="E24" s="39" t="n">
        <f aca="false">COUNTIFS('Audit - Annex A'!$K:$K,"A.5",'Audit - Annex A'!$G:$G,"Conforms")</f>
        <v>0</v>
      </c>
      <c r="F24" s="39" t="n">
        <f aca="false">COUNTIFS('Audit - Annex A'!$K:$K,"A.5",'Audit - Annex A'!$G:$G,"Minor NC")+COUNTIFS('Audit - Annex A'!$K:$K,"A.5",'Audit - Annex A'!$G:$G,"Major NC")</f>
        <v>0</v>
      </c>
      <c r="G24" s="40" t="n">
        <f aca="false">IFERROR((COUNTIFS('Audit - Annex A'!$K:$K,"A.5",'Audit - Annex A'!$G:$G,"Conforms")+COUNTIFS('Audit - Annex A'!$K:$K,"A.5",'Audit - Annex A'!$G:$G,"Observation"))/(COUNTIFS('Audit - Annex A'!$K:$K,"A.5",'Audit - Annex A'!$G:$G,"Conforms")+COUNTIFS('Audit - Annex A'!$K:$K,"A.5",'Audit - Annex A'!$G:$G,"Observation")+COUNTIFS('Audit - Annex A'!$K:$K,"A.5",'Audit - Annex A'!$G:$G,"Minor NC")+COUNTIFS('Audit - Annex A'!$K:$K,"A.5",'Audit - Annex A'!$G:$G,"Major NC")),0)</f>
        <v>0</v>
      </c>
    </row>
    <row r="25" customFormat="false" ht="16.5" hidden="false" customHeight="true" outlineLevel="0" collapsed="false">
      <c r="B25" s="38" t="s">
        <v>94</v>
      </c>
      <c r="C25" s="39" t="n">
        <f aca="false">COUNTIF('Audit - Annex A'!$K:$K,"A.6")</f>
        <v>9</v>
      </c>
      <c r="D25" s="39" t="n">
        <f aca="false">(COUNTIFS('Audit - Annex A'!$K:$K,"A.6",'Audit - Annex A'!$G:$G,"Conforms")+COUNTIFS('Audit - Annex A'!$K:$K,"A.6",'Audit - Annex A'!$G:$G,"Observation")+COUNTIFS('Audit - Annex A'!$K:$K,"A.6",'Audit - Annex A'!$G:$G,"Minor NC")+COUNTIFS('Audit - Annex A'!$K:$K,"A.6",'Audit - Annex A'!$G:$G,"Major NC"))</f>
        <v>0</v>
      </c>
      <c r="E25" s="39" t="n">
        <f aca="false">COUNTIFS('Audit - Annex A'!$K:$K,"A.6",'Audit - Annex A'!$G:$G,"Conforms")</f>
        <v>0</v>
      </c>
      <c r="F25" s="39" t="n">
        <f aca="false">COUNTIFS('Audit - Annex A'!$K:$K,"A.6",'Audit - Annex A'!$G:$G,"Minor NC")+COUNTIFS('Audit - Annex A'!$K:$K,"A.6",'Audit - Annex A'!$G:$G,"Major NC")</f>
        <v>0</v>
      </c>
      <c r="G25" s="40" t="n">
        <f aca="false">IFERROR((COUNTIFS('Audit - Annex A'!$K:$K,"A.6",'Audit - Annex A'!$G:$G,"Conforms")+COUNTIFS('Audit - Annex A'!$K:$K,"A.6",'Audit - Annex A'!$G:$G,"Observation"))/(COUNTIFS('Audit - Annex A'!$K:$K,"A.6",'Audit - Annex A'!$G:$G,"Conforms")+COUNTIFS('Audit - Annex A'!$K:$K,"A.6",'Audit - Annex A'!$G:$G,"Observation")+COUNTIFS('Audit - Annex A'!$K:$K,"A.6",'Audit - Annex A'!$G:$G,"Minor NC")+COUNTIFS('Audit - Annex A'!$K:$K,"A.6",'Audit - Annex A'!$G:$G,"Major NC")),0)</f>
        <v>0</v>
      </c>
    </row>
    <row r="26" customFormat="false" ht="16.5" hidden="false" customHeight="true" outlineLevel="0" collapsed="false">
      <c r="B26" s="38" t="s">
        <v>95</v>
      </c>
      <c r="C26" s="39" t="n">
        <f aca="false">COUNTIF('Audit - Annex A'!$K:$K,"A.7")</f>
        <v>5</v>
      </c>
      <c r="D26" s="39" t="n">
        <f aca="false">(COUNTIFS('Audit - Annex A'!$K:$K,"A.7",'Audit - Annex A'!$G:$G,"Conforms")+COUNTIFS('Audit - Annex A'!$K:$K,"A.7",'Audit - Annex A'!$G:$G,"Observation")+COUNTIFS('Audit - Annex A'!$K:$K,"A.7",'Audit - Annex A'!$G:$G,"Minor NC")+COUNTIFS('Audit - Annex A'!$K:$K,"A.7",'Audit - Annex A'!$G:$G,"Major NC"))</f>
        <v>0</v>
      </c>
      <c r="E26" s="39" t="n">
        <f aca="false">COUNTIFS('Audit - Annex A'!$K:$K,"A.7",'Audit - Annex A'!$G:$G,"Conforms")</f>
        <v>0</v>
      </c>
      <c r="F26" s="39" t="n">
        <f aca="false">COUNTIFS('Audit - Annex A'!$K:$K,"A.7",'Audit - Annex A'!$G:$G,"Minor NC")+COUNTIFS('Audit - Annex A'!$K:$K,"A.7",'Audit - Annex A'!$G:$G,"Major NC")</f>
        <v>0</v>
      </c>
      <c r="G26" s="40" t="n">
        <f aca="false">IFERROR((COUNTIFS('Audit - Annex A'!$K:$K,"A.7",'Audit - Annex A'!$G:$G,"Conforms")+COUNTIFS('Audit - Annex A'!$K:$K,"A.7",'Audit - Annex A'!$G:$G,"Observation"))/(COUNTIFS('Audit - Annex A'!$K:$K,"A.7",'Audit - Annex A'!$G:$G,"Conforms")+COUNTIFS('Audit - Annex A'!$K:$K,"A.7",'Audit - Annex A'!$G:$G,"Observation")+COUNTIFS('Audit - Annex A'!$K:$K,"A.7",'Audit - Annex A'!$G:$G,"Minor NC")+COUNTIFS('Audit - Annex A'!$K:$K,"A.7",'Audit - Annex A'!$G:$G,"Major NC")),0)</f>
        <v>0</v>
      </c>
    </row>
    <row r="27" customFormat="false" ht="16.5" hidden="false" customHeight="true" outlineLevel="0" collapsed="false">
      <c r="B27" s="38" t="s">
        <v>96</v>
      </c>
      <c r="C27" s="39" t="n">
        <f aca="false">COUNTIF('Audit - Annex A'!$K:$K,"A.8")</f>
        <v>4</v>
      </c>
      <c r="D27" s="39" t="n">
        <f aca="false">(COUNTIFS('Audit - Annex A'!$K:$K,"A.8",'Audit - Annex A'!$G:$G,"Conforms")+COUNTIFS('Audit - Annex A'!$K:$K,"A.8",'Audit - Annex A'!$G:$G,"Observation")+COUNTIFS('Audit - Annex A'!$K:$K,"A.8",'Audit - Annex A'!$G:$G,"Minor NC")+COUNTIFS('Audit - Annex A'!$K:$K,"A.8",'Audit - Annex A'!$G:$G,"Major NC"))</f>
        <v>0</v>
      </c>
      <c r="E27" s="39" t="n">
        <f aca="false">COUNTIFS('Audit - Annex A'!$K:$K,"A.8",'Audit - Annex A'!$G:$G,"Conforms")</f>
        <v>0</v>
      </c>
      <c r="F27" s="39" t="n">
        <f aca="false">COUNTIFS('Audit - Annex A'!$K:$K,"A.8",'Audit - Annex A'!$G:$G,"Minor NC")+COUNTIFS('Audit - Annex A'!$K:$K,"A.8",'Audit - Annex A'!$G:$G,"Major NC")</f>
        <v>0</v>
      </c>
      <c r="G27" s="40" t="n">
        <f aca="false">IFERROR((COUNTIFS('Audit - Annex A'!$K:$K,"A.8",'Audit - Annex A'!$G:$G,"Conforms")+COUNTIFS('Audit - Annex A'!$K:$K,"A.8",'Audit - Annex A'!$G:$G,"Observation"))/(COUNTIFS('Audit - Annex A'!$K:$K,"A.8",'Audit - Annex A'!$G:$G,"Conforms")+COUNTIFS('Audit - Annex A'!$K:$K,"A.8",'Audit - Annex A'!$G:$G,"Observation")+COUNTIFS('Audit - Annex A'!$K:$K,"A.8",'Audit - Annex A'!$G:$G,"Minor NC")+COUNTIFS('Audit - Annex A'!$K:$K,"A.8",'Audit - Annex A'!$G:$G,"Major NC")),0)</f>
        <v>0</v>
      </c>
    </row>
    <row r="28" customFormat="false" ht="16.5" hidden="false" customHeight="true" outlineLevel="0" collapsed="false">
      <c r="B28" s="38" t="s">
        <v>97</v>
      </c>
      <c r="C28" s="39" t="n">
        <f aca="false">COUNTIF('Audit - Annex A'!$K:$K,"A.9")</f>
        <v>3</v>
      </c>
      <c r="D28" s="39" t="n">
        <f aca="false">(COUNTIFS('Audit - Annex A'!$K:$K,"A.9",'Audit - Annex A'!$G:$G,"Conforms")+COUNTIFS('Audit - Annex A'!$K:$K,"A.9",'Audit - Annex A'!$G:$G,"Observation")+COUNTIFS('Audit - Annex A'!$K:$K,"A.9",'Audit - Annex A'!$G:$G,"Minor NC")+COUNTIFS('Audit - Annex A'!$K:$K,"A.9",'Audit - Annex A'!$G:$G,"Major NC"))</f>
        <v>0</v>
      </c>
      <c r="E28" s="39" t="n">
        <f aca="false">COUNTIFS('Audit - Annex A'!$K:$K,"A.9",'Audit - Annex A'!$G:$G,"Conforms")</f>
        <v>0</v>
      </c>
      <c r="F28" s="39" t="n">
        <f aca="false">COUNTIFS('Audit - Annex A'!$K:$K,"A.9",'Audit - Annex A'!$G:$G,"Minor NC")+COUNTIFS('Audit - Annex A'!$K:$K,"A.9",'Audit - Annex A'!$G:$G,"Major NC")</f>
        <v>0</v>
      </c>
      <c r="G28" s="40" t="n">
        <f aca="false">IFERROR((COUNTIFS('Audit - Annex A'!$K:$K,"A.9",'Audit - Annex A'!$G:$G,"Conforms")+COUNTIFS('Audit - Annex A'!$K:$K,"A.9",'Audit - Annex A'!$G:$G,"Observation"))/(COUNTIFS('Audit - Annex A'!$K:$K,"A.9",'Audit - Annex A'!$G:$G,"Conforms")+COUNTIFS('Audit - Annex A'!$K:$K,"A.9",'Audit - Annex A'!$G:$G,"Observation")+COUNTIFS('Audit - Annex A'!$K:$K,"A.9",'Audit - Annex A'!$G:$G,"Minor NC")+COUNTIFS('Audit - Annex A'!$K:$K,"A.9",'Audit - Annex A'!$G:$G,"Major NC")),0)</f>
        <v>0</v>
      </c>
    </row>
    <row r="29" customFormat="false" ht="16.5" hidden="false" customHeight="true" outlineLevel="0" collapsed="false">
      <c r="B29" s="38" t="s">
        <v>98</v>
      </c>
      <c r="C29" s="39" t="n">
        <f aca="false">COUNTIF('Audit - Annex A'!$K:$K,"A.10")</f>
        <v>3</v>
      </c>
      <c r="D29" s="39" t="n">
        <f aca="false">(COUNTIFS('Audit - Annex A'!$K:$K,"A.10",'Audit - Annex A'!$G:$G,"Conforms")+COUNTIFS('Audit - Annex A'!$K:$K,"A.10",'Audit - Annex A'!$G:$G,"Observation")+COUNTIFS('Audit - Annex A'!$K:$K,"A.10",'Audit - Annex A'!$G:$G,"Minor NC")+COUNTIFS('Audit - Annex A'!$K:$K,"A.10",'Audit - Annex A'!$G:$G,"Major NC"))</f>
        <v>0</v>
      </c>
      <c r="E29" s="39" t="n">
        <f aca="false">COUNTIFS('Audit - Annex A'!$K:$K,"A.10",'Audit - Annex A'!$G:$G,"Conforms")</f>
        <v>0</v>
      </c>
      <c r="F29" s="39" t="n">
        <f aca="false">COUNTIFS('Audit - Annex A'!$K:$K,"A.10",'Audit - Annex A'!$G:$G,"Minor NC")+COUNTIFS('Audit - Annex A'!$K:$K,"A.10",'Audit - Annex A'!$G:$G,"Major NC")</f>
        <v>0</v>
      </c>
      <c r="G29" s="40" t="n">
        <f aca="false">IFERROR((COUNTIFS('Audit - Annex A'!$K:$K,"A.10",'Audit - Annex A'!$G:$G,"Conforms")+COUNTIFS('Audit - Annex A'!$K:$K,"A.10",'Audit - Annex A'!$G:$G,"Observation"))/(COUNTIFS('Audit - Annex A'!$K:$K,"A.10",'Audit - Annex A'!$G:$G,"Conforms")+COUNTIFS('Audit - Annex A'!$K:$K,"A.10",'Audit - Annex A'!$G:$G,"Observation")+COUNTIFS('Audit - Annex A'!$K:$K,"A.10",'Audit - Annex A'!$G:$G,"Minor NC")+COUNTIFS('Audit - Annex A'!$K:$K,"A.10",'Audit - Annex A'!$G:$G,"Major NC")),0)</f>
        <v>0</v>
      </c>
    </row>
    <row r="30" customFormat="false" ht="16.5" hidden="false" customHeight="true" outlineLevel="0" collapsed="false">
      <c r="B30" s="41" t="s">
        <v>99</v>
      </c>
      <c r="C30" s="42" t="n">
        <f aca="false">(COUNTIF('Audit - Clauses'!$J:$J,"?*")+COUNTIF('Audit - Annex A'!$K:$K,"?*"))</f>
        <v>70</v>
      </c>
      <c r="D30" s="42" t="n">
        <f aca="false">((COUNTIF('Audit - Clauses'!$F:$F,"Conforms")+COUNTIF('Audit - Annex A'!$G:$G,"Conforms"))+(COUNTIF('Audit - Clauses'!$F:$F,"Observation")+COUNTIF('Audit - Annex A'!$G:$G,"Observation"))+(COUNTIF('Audit - Clauses'!$F:$F,"Minor NC")+COUNTIF('Audit - Annex A'!$G:$G,"Minor NC"))+(COUNTIF('Audit - Clauses'!$F:$F,"Major NC")+COUNTIF('Audit - Annex A'!$G:$G,"Major NC")))</f>
        <v>0</v>
      </c>
      <c r="E30" s="42" t="n">
        <f aca="false">(COUNTIF('Audit - Clauses'!$F:$F,"Conforms")+COUNTIF('Audit - Annex A'!$G:$G,"Conforms"))</f>
        <v>0</v>
      </c>
      <c r="F30" s="42" t="n">
        <f aca="false">(COUNTIF('Audit - Clauses'!$F:$F,"Minor NC")+COUNTIF('Audit - Annex A'!$G:$G,"Minor NC"))+(COUNTIF('Audit - Clauses'!$F:$F,"Major NC")+COUNTIF('Audit - Annex A'!$G:$G,"Major NC"))</f>
        <v>0</v>
      </c>
      <c r="G30" s="43" t="n">
        <f aca="false">IFERROR(((COUNTIF('Audit - Clauses'!$F:$F,"Conforms")+COUNTIF('Audit - Annex A'!$G:$G,"Conforms"))+(COUNTIF('Audit - Clauses'!$F:$F,"Observation")+COUNTIF('Audit - Annex A'!$G:$G,"Observation")))/((COUNTIF('Audit - Clauses'!$F:$F,"Conforms")+COUNTIF('Audit - Annex A'!$G:$G,"Conforms"))+(COUNTIF('Audit - Clauses'!$F:$F,"Observation")+COUNTIF('Audit - Annex A'!$G:$G,"Observation"))+(COUNTIF('Audit - Clauses'!$F:$F,"Minor NC")+COUNTIF('Audit - Annex A'!$G:$G,"Minor NC"))+(COUNTIF('Audit - Clauses'!$F:$F,"Major NC")+COUNTIF('Audit - Annex A'!$G:$G,"Major NC"))),0)</f>
        <v>0</v>
      </c>
    </row>
    <row r="32" customFormat="false" ht="19.5" hidden="false" customHeight="true" outlineLevel="0" collapsed="false">
      <c r="B32" s="44" t="s">
        <v>100</v>
      </c>
      <c r="C32" s="44"/>
      <c r="D32" s="44"/>
      <c r="E32" s="44"/>
      <c r="F32" s="44"/>
      <c r="G32" s="44"/>
    </row>
    <row r="33" customFormat="false" ht="15.75" hidden="false" customHeight="true" outlineLevel="0" collapsed="false">
      <c r="B33" s="45" t="s">
        <v>41</v>
      </c>
      <c r="C33" s="46" t="s">
        <v>101</v>
      </c>
      <c r="D33" s="46"/>
      <c r="E33" s="46" t="s">
        <v>102</v>
      </c>
      <c r="F33" s="46"/>
      <c r="G33" s="46"/>
    </row>
    <row r="34" customFormat="false" ht="15.75" hidden="false" customHeight="true" outlineLevel="0" collapsed="false">
      <c r="B34" s="25" t="s">
        <v>49</v>
      </c>
      <c r="C34" s="47" t="n">
        <f aca="false">(COUNTIF('Audit - Clauses'!$F:$F,"Conforms")+COUNTIF('Audit - Annex A'!$G:$G,"Conforms"))</f>
        <v>0</v>
      </c>
      <c r="D34" s="47"/>
      <c r="E34" s="48" t="n">
        <f aca="false">IFERROR((COUNTIF('Audit - Clauses'!$F:$F,"Conforms")+COUNTIF('Audit - Annex A'!$G:$G,"Conforms"))/((COUNTIF('Audit - Clauses'!$F:$F,"Conforms")+COUNTIF('Audit - Annex A'!$G:$G,"Conforms"))+(COUNTIF('Audit - Clauses'!$F:$F,"Observation")+COUNTIF('Audit - Annex A'!$G:$G,"Observation"))+(COUNTIF('Audit - Clauses'!$F:$F,"Minor NC")+COUNTIF('Audit - Annex A'!$G:$G,"Minor NC"))+(COUNTIF('Audit - Clauses'!$F:$F,"Major NC")+COUNTIF('Audit - Annex A'!$G:$G,"Major NC"))),0)</f>
        <v>0</v>
      </c>
      <c r="F34" s="48"/>
      <c r="G34" s="48"/>
    </row>
    <row r="35" customFormat="false" ht="15.75" hidden="false" customHeight="true" outlineLevel="0" collapsed="false">
      <c r="B35" s="26" t="s">
        <v>51</v>
      </c>
      <c r="C35" s="47" t="n">
        <f aca="false">(COUNTIF('Audit - Clauses'!$F:$F,"Observation")+COUNTIF('Audit - Annex A'!$G:$G,"Observation"))</f>
        <v>0</v>
      </c>
      <c r="D35" s="47"/>
      <c r="E35" s="48" t="n">
        <f aca="false">IFERROR((COUNTIF('Audit - Clauses'!$F:$F,"Observation")+COUNTIF('Audit - Annex A'!$G:$G,"Observation"))/((COUNTIF('Audit - Clauses'!$F:$F,"Conforms")+COUNTIF('Audit - Annex A'!$G:$G,"Conforms"))+(COUNTIF('Audit - Clauses'!$F:$F,"Observation")+COUNTIF('Audit - Annex A'!$G:$G,"Observation"))+(COUNTIF('Audit - Clauses'!$F:$F,"Minor NC")+COUNTIF('Audit - Annex A'!$G:$G,"Minor NC"))+(COUNTIF('Audit - Clauses'!$F:$F,"Major NC")+COUNTIF('Audit - Annex A'!$G:$G,"Major NC"))),0)</f>
        <v>0</v>
      </c>
      <c r="F35" s="48"/>
      <c r="G35" s="48"/>
    </row>
    <row r="36" customFormat="false" ht="15.75" hidden="false" customHeight="true" outlineLevel="0" collapsed="false">
      <c r="B36" s="27" t="s">
        <v>53</v>
      </c>
      <c r="C36" s="47" t="n">
        <f aca="false">(COUNTIF('Audit - Clauses'!$F:$F,"Minor NC")+COUNTIF('Audit - Annex A'!$G:$G,"Minor NC"))</f>
        <v>0</v>
      </c>
      <c r="D36" s="47"/>
      <c r="E36" s="48" t="n">
        <f aca="false">IFERROR((COUNTIF('Audit - Clauses'!$F:$F,"Minor NC")+COUNTIF('Audit - Annex A'!$G:$G,"Minor NC"))/((COUNTIF('Audit - Clauses'!$F:$F,"Conforms")+COUNTIF('Audit - Annex A'!$G:$G,"Conforms"))+(COUNTIF('Audit - Clauses'!$F:$F,"Observation")+COUNTIF('Audit - Annex A'!$G:$G,"Observation"))+(COUNTIF('Audit - Clauses'!$F:$F,"Minor NC")+COUNTIF('Audit - Annex A'!$G:$G,"Minor NC"))+(COUNTIF('Audit - Clauses'!$F:$F,"Major NC")+COUNTIF('Audit - Annex A'!$G:$G,"Major NC"))),0)</f>
        <v>0</v>
      </c>
      <c r="F36" s="48"/>
      <c r="G36" s="48"/>
    </row>
    <row r="37" customFormat="false" ht="15.75" hidden="false" customHeight="true" outlineLevel="0" collapsed="false">
      <c r="B37" s="28" t="s">
        <v>55</v>
      </c>
      <c r="C37" s="47" t="n">
        <f aca="false">(COUNTIF('Audit - Clauses'!$F:$F,"Major NC")+COUNTIF('Audit - Annex A'!$G:$G,"Major NC"))</f>
        <v>0</v>
      </c>
      <c r="D37" s="47"/>
      <c r="E37" s="48" t="n">
        <f aca="false">IFERROR((COUNTIF('Audit - Clauses'!$F:$F,"Major NC")+COUNTIF('Audit - Annex A'!$G:$G,"Major NC"))/((COUNTIF('Audit - Clauses'!$F:$F,"Conforms")+COUNTIF('Audit - Annex A'!$G:$G,"Conforms"))+(COUNTIF('Audit - Clauses'!$F:$F,"Observation")+COUNTIF('Audit - Annex A'!$G:$G,"Observation"))+(COUNTIF('Audit - Clauses'!$F:$F,"Minor NC")+COUNTIF('Audit - Annex A'!$G:$G,"Minor NC"))+(COUNTIF('Audit - Clauses'!$F:$F,"Major NC")+COUNTIF('Audit - Annex A'!$G:$G,"Major NC"))),0)</f>
        <v>0</v>
      </c>
      <c r="F37" s="48"/>
      <c r="G37" s="48"/>
    </row>
    <row r="38" customFormat="false" ht="15.75" hidden="false" customHeight="true" outlineLevel="0" collapsed="false">
      <c r="B38" s="29" t="s">
        <v>57</v>
      </c>
      <c r="C38" s="47" t="n">
        <f aca="false">(COUNTIF('Audit - Clauses'!$F:$F,"Not Applicable")+COUNTIF('Audit - Annex A'!$G:$G,"Not Applicable"))</f>
        <v>0</v>
      </c>
      <c r="D38" s="47"/>
      <c r="E38" s="48" t="n">
        <f aca="false">IFERROR((COUNTIF('Audit - Clauses'!$F:$F,"Not Applicable")+COUNTIF('Audit - Annex A'!$G:$G,"Not Applicable"))/(COUNTIF('Audit - Clauses'!$J:$J,"?*")+COUNTIF('Audit - Annex A'!$K:$K,"?*")),0)</f>
        <v>0</v>
      </c>
      <c r="F38" s="48"/>
      <c r="G38" s="48"/>
    </row>
    <row r="40" customFormat="false" ht="15" hidden="false" customHeight="false" outlineLevel="0" collapsed="false">
      <c r="B40" s="49" t="s">
        <v>103</v>
      </c>
      <c r="C40" s="49"/>
      <c r="D40" s="49"/>
      <c r="E40" s="49"/>
      <c r="F40" s="49"/>
      <c r="G40" s="49"/>
    </row>
  </sheetData>
  <mergeCells count="35">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32:G32"/>
    <mergeCell ref="C33:D33"/>
    <mergeCell ref="E33:G33"/>
    <mergeCell ref="C34:D34"/>
    <mergeCell ref="E34:G34"/>
    <mergeCell ref="C35:D35"/>
    <mergeCell ref="E35:G35"/>
    <mergeCell ref="C36:D36"/>
    <mergeCell ref="E36:G36"/>
    <mergeCell ref="C37:D37"/>
    <mergeCell ref="E37:G37"/>
    <mergeCell ref="C38:D38"/>
    <mergeCell ref="E38:G38"/>
    <mergeCell ref="B40:G40"/>
  </mergeCells>
  <conditionalFormatting sqref="G14:G30">
    <cfRule type="colorScale" priority="2">
      <colorScale>
        <cfvo type="num" val="0"/>
        <cfvo type="num" val="0.5"/>
        <cfvo type="num" val="1"/>
        <color rgb="FFF3B4B4"/>
        <color rgb="FFF6DA9B"/>
        <color rgb="FFADD9B4"/>
      </colorScale>
    </cfRule>
  </conditionalFormatting>
  <conditionalFormatting sqref="C34:C38">
    <cfRule type="dataBar" priority="3">
      <dataBar showValue="1" minLength="10" maxLength="90">
        <cfvo type="num" val="0"/>
        <cfvo type="num" val="70"/>
        <color rgb="FFC4943E"/>
      </dataBar>
      <extLst>
        <ext xmlns:x14="http://schemas.microsoft.com/office/spreadsheetml/2009/9/main" uri="{B025F937-C7B1-47D3-B67F-A62EFF666E3E}">
          <x14:id>{93FD4737-6F79-4350-9DA3-AD1653645F10}</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93FD4737-6F79-4350-9DA3-AD1653645F10}">
            <x14:dataBar minLength="10" maxLength="90" axisPosition="none" gradient="true">
              <x14:cfvo type="num">
                <xm:f>0</xm:f>
              </x14:cfvo>
              <x14:cfvo type="num">
                <xm:f>70</xm:f>
              </x14:cfvo>
              <x14:negativeFillColor rgb="FFC4943E"/>
              <x14:axisColor rgb="FF000000"/>
            </x14:dataBar>
          </x14:cfRule>
          <xm:sqref>C34:C38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J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62"/>
    <col collapsed="false" customWidth="true" hidden="false" outlineLevel="0" max="4" min="4" style="0" width="13"/>
    <col collapsed="false" customWidth="true" hidden="false" outlineLevel="0" max="5" min="5" style="0" width="24"/>
    <col collapsed="false" customWidth="true" hidden="false" outlineLevel="0" max="6" min="6" style="0" width="14"/>
    <col collapsed="false" customWidth="true" hidden="false" outlineLevel="0" max="7" min="7" style="0" width="28"/>
    <col collapsed="false" customWidth="true" hidden="false" outlineLevel="0" max="8" min="8" style="0" width="12"/>
    <col collapsed="false" customWidth="true" hidden="false" outlineLevel="0" max="9" min="9" style="0" width="11"/>
    <col collapsed="false" customWidth="true" hidden="true" outlineLevel="0" max="10" min="10" style="0" width="13"/>
  </cols>
  <sheetData>
    <row r="1" customFormat="false" ht="33.75" hidden="false" customHeight="true" outlineLevel="0" collapsed="false">
      <c r="A1" s="16" t="s">
        <v>104</v>
      </c>
      <c r="B1" s="16"/>
      <c r="C1" s="16"/>
      <c r="D1" s="16"/>
      <c r="E1" s="16"/>
      <c r="F1" s="16"/>
      <c r="G1" s="16"/>
      <c r="H1" s="16"/>
      <c r="I1" s="16"/>
    </row>
    <row r="2" customFormat="false" ht="19.5" hidden="false" customHeight="true" outlineLevel="0" collapsed="false">
      <c r="A2" s="17" t="s">
        <v>105</v>
      </c>
      <c r="B2" s="17"/>
      <c r="C2" s="17"/>
      <c r="D2" s="17"/>
      <c r="E2" s="17"/>
      <c r="F2" s="17"/>
      <c r="G2" s="17"/>
      <c r="H2" s="17"/>
      <c r="I2" s="17"/>
    </row>
    <row r="3" customFormat="false" ht="30" hidden="false" customHeight="true" outlineLevel="0" collapsed="false">
      <c r="A3" s="50" t="s">
        <v>106</v>
      </c>
      <c r="B3" s="50" t="s">
        <v>107</v>
      </c>
      <c r="C3" s="50" t="s">
        <v>108</v>
      </c>
      <c r="D3" s="50" t="s">
        <v>37</v>
      </c>
      <c r="E3" s="50" t="s">
        <v>39</v>
      </c>
      <c r="F3" s="50" t="s">
        <v>41</v>
      </c>
      <c r="G3" s="50" t="s">
        <v>43</v>
      </c>
      <c r="H3" s="50" t="s">
        <v>109</v>
      </c>
      <c r="I3" s="50" t="s">
        <v>110</v>
      </c>
    </row>
    <row r="4" customFormat="false" ht="19.5" hidden="false" customHeight="true" outlineLevel="0" collapsed="false">
      <c r="A4" s="51" t="s">
        <v>83</v>
      </c>
      <c r="B4" s="51"/>
      <c r="C4" s="51"/>
      <c r="D4" s="51"/>
      <c r="E4" s="51"/>
      <c r="F4" s="51"/>
      <c r="G4" s="51"/>
      <c r="H4" s="51"/>
      <c r="I4" s="51"/>
    </row>
    <row r="5" customFormat="false" ht="141.75" hidden="false" customHeight="true" outlineLevel="0" collapsed="false">
      <c r="A5" s="52" t="s">
        <v>111</v>
      </c>
      <c r="B5" s="52" t="s">
        <v>112</v>
      </c>
      <c r="C5" s="53" t="s">
        <v>113</v>
      </c>
      <c r="D5" s="54"/>
      <c r="E5" s="54"/>
      <c r="F5" s="55"/>
      <c r="G5" s="54"/>
      <c r="H5" s="55"/>
      <c r="I5" s="56"/>
      <c r="J5" s="57" t="s">
        <v>114</v>
      </c>
    </row>
    <row r="6" customFormat="false" ht="117.75" hidden="false" customHeight="true" outlineLevel="0" collapsed="false">
      <c r="A6" s="52" t="s">
        <v>115</v>
      </c>
      <c r="B6" s="52" t="s">
        <v>116</v>
      </c>
      <c r="C6" s="53" t="s">
        <v>117</v>
      </c>
      <c r="D6" s="54"/>
      <c r="E6" s="54"/>
      <c r="F6" s="55"/>
      <c r="G6" s="54"/>
      <c r="H6" s="55"/>
      <c r="I6" s="56"/>
      <c r="J6" s="57" t="s">
        <v>114</v>
      </c>
    </row>
    <row r="7" customFormat="false" ht="117.75" hidden="false" customHeight="true" outlineLevel="0" collapsed="false">
      <c r="A7" s="52" t="s">
        <v>118</v>
      </c>
      <c r="B7" s="52" t="s">
        <v>119</v>
      </c>
      <c r="C7" s="53" t="s">
        <v>120</v>
      </c>
      <c r="D7" s="54"/>
      <c r="E7" s="54"/>
      <c r="F7" s="55"/>
      <c r="G7" s="54"/>
      <c r="H7" s="55"/>
      <c r="I7" s="56"/>
      <c r="J7" s="57" t="s">
        <v>114</v>
      </c>
    </row>
    <row r="8" customFormat="false" ht="93.75" hidden="false" customHeight="true" outlineLevel="0" collapsed="false">
      <c r="A8" s="52" t="s">
        <v>121</v>
      </c>
      <c r="B8" s="52" t="s">
        <v>122</v>
      </c>
      <c r="C8" s="53" t="s">
        <v>123</v>
      </c>
      <c r="D8" s="54"/>
      <c r="E8" s="54"/>
      <c r="F8" s="55"/>
      <c r="G8" s="54"/>
      <c r="H8" s="55"/>
      <c r="I8" s="56"/>
      <c r="J8" s="57" t="s">
        <v>114</v>
      </c>
    </row>
    <row r="9" customFormat="false" ht="19.5" hidden="false" customHeight="true" outlineLevel="0" collapsed="false">
      <c r="A9" s="51" t="s">
        <v>84</v>
      </c>
      <c r="B9" s="51"/>
      <c r="C9" s="51"/>
      <c r="D9" s="51"/>
      <c r="E9" s="51"/>
      <c r="F9" s="51"/>
      <c r="G9" s="51"/>
      <c r="H9" s="51"/>
      <c r="I9" s="51"/>
    </row>
    <row r="10" customFormat="false" ht="177.75" hidden="false" customHeight="true" outlineLevel="0" collapsed="false">
      <c r="A10" s="52" t="s">
        <v>124</v>
      </c>
      <c r="B10" s="52" t="s">
        <v>125</v>
      </c>
      <c r="C10" s="53" t="s">
        <v>126</v>
      </c>
      <c r="D10" s="54"/>
      <c r="E10" s="54"/>
      <c r="F10" s="55"/>
      <c r="G10" s="54"/>
      <c r="H10" s="55"/>
      <c r="I10" s="56"/>
      <c r="J10" s="57" t="s">
        <v>127</v>
      </c>
    </row>
    <row r="11" customFormat="false" ht="129.75" hidden="false" customHeight="true" outlineLevel="0" collapsed="false">
      <c r="A11" s="52" t="s">
        <v>128</v>
      </c>
      <c r="B11" s="52" t="s">
        <v>129</v>
      </c>
      <c r="C11" s="53" t="s">
        <v>130</v>
      </c>
      <c r="D11" s="54"/>
      <c r="E11" s="54"/>
      <c r="F11" s="55"/>
      <c r="G11" s="54"/>
      <c r="H11" s="55"/>
      <c r="I11" s="56"/>
      <c r="J11" s="57" t="s">
        <v>127</v>
      </c>
    </row>
    <row r="12" customFormat="false" ht="105.75" hidden="false" customHeight="true" outlineLevel="0" collapsed="false">
      <c r="A12" s="52" t="s">
        <v>131</v>
      </c>
      <c r="B12" s="52" t="s">
        <v>132</v>
      </c>
      <c r="C12" s="53" t="s">
        <v>133</v>
      </c>
      <c r="D12" s="54"/>
      <c r="E12" s="54"/>
      <c r="F12" s="55"/>
      <c r="G12" s="54"/>
      <c r="H12" s="55"/>
      <c r="I12" s="56"/>
      <c r="J12" s="57" t="s">
        <v>127</v>
      </c>
    </row>
    <row r="13" customFormat="false" ht="19.5" hidden="false" customHeight="true" outlineLevel="0" collapsed="false">
      <c r="A13" s="51" t="s">
        <v>85</v>
      </c>
      <c r="B13" s="51"/>
      <c r="C13" s="51"/>
      <c r="D13" s="51"/>
      <c r="E13" s="51"/>
      <c r="F13" s="51"/>
      <c r="G13" s="51"/>
      <c r="H13" s="51"/>
      <c r="I13" s="51"/>
    </row>
    <row r="14" customFormat="false" ht="141.75" hidden="false" customHeight="true" outlineLevel="0" collapsed="false">
      <c r="A14" s="52" t="s">
        <v>134</v>
      </c>
      <c r="B14" s="52" t="s">
        <v>135</v>
      </c>
      <c r="C14" s="53" t="s">
        <v>136</v>
      </c>
      <c r="D14" s="54"/>
      <c r="E14" s="54"/>
      <c r="F14" s="55"/>
      <c r="G14" s="54"/>
      <c r="H14" s="55"/>
      <c r="I14" s="56"/>
      <c r="J14" s="57" t="s">
        <v>137</v>
      </c>
    </row>
    <row r="15" customFormat="false" ht="153.75" hidden="false" customHeight="true" outlineLevel="0" collapsed="false">
      <c r="A15" s="52" t="s">
        <v>138</v>
      </c>
      <c r="B15" s="52" t="s">
        <v>139</v>
      </c>
      <c r="C15" s="53" t="s">
        <v>140</v>
      </c>
      <c r="D15" s="54"/>
      <c r="E15" s="54"/>
      <c r="F15" s="55"/>
      <c r="G15" s="54"/>
      <c r="H15" s="55"/>
      <c r="I15" s="56"/>
      <c r="J15" s="57" t="s">
        <v>137</v>
      </c>
    </row>
    <row r="16" customFormat="false" ht="153.75" hidden="false" customHeight="true" outlineLevel="0" collapsed="false">
      <c r="A16" s="52" t="s">
        <v>141</v>
      </c>
      <c r="B16" s="52" t="s">
        <v>142</v>
      </c>
      <c r="C16" s="53" t="s">
        <v>143</v>
      </c>
      <c r="D16" s="54"/>
      <c r="E16" s="54"/>
      <c r="F16" s="55"/>
      <c r="G16" s="54"/>
      <c r="H16" s="55"/>
      <c r="I16" s="56"/>
      <c r="J16" s="57" t="s">
        <v>137</v>
      </c>
    </row>
    <row r="17" customFormat="false" ht="105.75" hidden="false" customHeight="true" outlineLevel="0" collapsed="false">
      <c r="A17" s="52" t="s">
        <v>144</v>
      </c>
      <c r="B17" s="52" t="s">
        <v>145</v>
      </c>
      <c r="C17" s="53" t="s">
        <v>146</v>
      </c>
      <c r="D17" s="54"/>
      <c r="E17" s="54"/>
      <c r="F17" s="55"/>
      <c r="G17" s="54"/>
      <c r="H17" s="55"/>
      <c r="I17" s="56"/>
      <c r="J17" s="57" t="s">
        <v>137</v>
      </c>
    </row>
    <row r="18" customFormat="false" ht="141.75" hidden="false" customHeight="true" outlineLevel="0" collapsed="false">
      <c r="A18" s="52" t="s">
        <v>147</v>
      </c>
      <c r="B18" s="52" t="s">
        <v>148</v>
      </c>
      <c r="C18" s="53" t="s">
        <v>149</v>
      </c>
      <c r="D18" s="54"/>
      <c r="E18" s="54"/>
      <c r="F18" s="55"/>
      <c r="G18" s="54"/>
      <c r="H18" s="55"/>
      <c r="I18" s="56"/>
      <c r="J18" s="57" t="s">
        <v>137</v>
      </c>
    </row>
    <row r="19" customFormat="false" ht="81.75" hidden="false" customHeight="true" outlineLevel="0" collapsed="false">
      <c r="A19" s="52" t="s">
        <v>150</v>
      </c>
      <c r="B19" s="52" t="s">
        <v>151</v>
      </c>
      <c r="C19" s="53" t="s">
        <v>152</v>
      </c>
      <c r="D19" s="54"/>
      <c r="E19" s="54"/>
      <c r="F19" s="55"/>
      <c r="G19" s="54"/>
      <c r="H19" s="55"/>
      <c r="I19" s="56"/>
      <c r="J19" s="57" t="s">
        <v>137</v>
      </c>
    </row>
    <row r="20" customFormat="false" ht="19.5" hidden="false" customHeight="true" outlineLevel="0" collapsed="false">
      <c r="A20" s="51" t="s">
        <v>86</v>
      </c>
      <c r="B20" s="51"/>
      <c r="C20" s="51"/>
      <c r="D20" s="51"/>
      <c r="E20" s="51"/>
      <c r="F20" s="51"/>
      <c r="G20" s="51"/>
      <c r="H20" s="51"/>
      <c r="I20" s="51"/>
    </row>
    <row r="21" customFormat="false" ht="69.75" hidden="false" customHeight="true" outlineLevel="0" collapsed="false">
      <c r="A21" s="52" t="s">
        <v>153</v>
      </c>
      <c r="B21" s="52" t="s">
        <v>154</v>
      </c>
      <c r="C21" s="53" t="s">
        <v>155</v>
      </c>
      <c r="D21" s="54"/>
      <c r="E21" s="54"/>
      <c r="F21" s="55"/>
      <c r="G21" s="54"/>
      <c r="H21" s="55"/>
      <c r="I21" s="56"/>
      <c r="J21" s="57" t="s">
        <v>156</v>
      </c>
    </row>
    <row r="22" customFormat="false" ht="141.75" hidden="false" customHeight="true" outlineLevel="0" collapsed="false">
      <c r="A22" s="52" t="s">
        <v>157</v>
      </c>
      <c r="B22" s="52" t="s">
        <v>158</v>
      </c>
      <c r="C22" s="53" t="s">
        <v>159</v>
      </c>
      <c r="D22" s="54"/>
      <c r="E22" s="54"/>
      <c r="F22" s="55"/>
      <c r="G22" s="54"/>
      <c r="H22" s="55"/>
      <c r="I22" s="56"/>
      <c r="J22" s="57" t="s">
        <v>156</v>
      </c>
    </row>
    <row r="23" customFormat="false" ht="93.75" hidden="false" customHeight="true" outlineLevel="0" collapsed="false">
      <c r="A23" s="52" t="s">
        <v>160</v>
      </c>
      <c r="B23" s="52" t="s">
        <v>161</v>
      </c>
      <c r="C23" s="53" t="s">
        <v>162</v>
      </c>
      <c r="D23" s="54"/>
      <c r="E23" s="54"/>
      <c r="F23" s="55"/>
      <c r="G23" s="54"/>
      <c r="H23" s="55"/>
      <c r="I23" s="56"/>
      <c r="J23" s="57" t="s">
        <v>156</v>
      </c>
    </row>
    <row r="24" customFormat="false" ht="93.75" hidden="false" customHeight="true" outlineLevel="0" collapsed="false">
      <c r="A24" s="52" t="s">
        <v>163</v>
      </c>
      <c r="B24" s="52" t="s">
        <v>164</v>
      </c>
      <c r="C24" s="53" t="s">
        <v>165</v>
      </c>
      <c r="D24" s="54"/>
      <c r="E24" s="54"/>
      <c r="F24" s="55"/>
      <c r="G24" s="54"/>
      <c r="H24" s="55"/>
      <c r="I24" s="56"/>
      <c r="J24" s="57" t="s">
        <v>156</v>
      </c>
    </row>
    <row r="25" customFormat="false" ht="69.75" hidden="false" customHeight="true" outlineLevel="0" collapsed="false">
      <c r="A25" s="52" t="s">
        <v>166</v>
      </c>
      <c r="B25" s="52" t="s">
        <v>167</v>
      </c>
      <c r="C25" s="53" t="s">
        <v>168</v>
      </c>
      <c r="D25" s="54"/>
      <c r="E25" s="54"/>
      <c r="F25" s="55"/>
      <c r="G25" s="54"/>
      <c r="H25" s="55"/>
      <c r="I25" s="56"/>
      <c r="J25" s="57" t="s">
        <v>156</v>
      </c>
    </row>
    <row r="26" customFormat="false" ht="105.75" hidden="false" customHeight="true" outlineLevel="0" collapsed="false">
      <c r="A26" s="52" t="s">
        <v>169</v>
      </c>
      <c r="B26" s="52" t="s">
        <v>170</v>
      </c>
      <c r="C26" s="53" t="s">
        <v>171</v>
      </c>
      <c r="D26" s="54"/>
      <c r="E26" s="54"/>
      <c r="F26" s="55"/>
      <c r="G26" s="54"/>
      <c r="H26" s="55"/>
      <c r="I26" s="56"/>
      <c r="J26" s="57" t="s">
        <v>156</v>
      </c>
    </row>
    <row r="27" customFormat="false" ht="153.75" hidden="false" customHeight="true" outlineLevel="0" collapsed="false">
      <c r="A27" s="52" t="s">
        <v>172</v>
      </c>
      <c r="B27" s="52" t="s">
        <v>173</v>
      </c>
      <c r="C27" s="53" t="s">
        <v>174</v>
      </c>
      <c r="D27" s="54"/>
      <c r="E27" s="54"/>
      <c r="F27" s="55"/>
      <c r="G27" s="54"/>
      <c r="H27" s="55"/>
      <c r="I27" s="56"/>
      <c r="J27" s="57" t="s">
        <v>156</v>
      </c>
    </row>
    <row r="28" customFormat="false" ht="19.5" hidden="false" customHeight="true" outlineLevel="0" collapsed="false">
      <c r="A28" s="51" t="s">
        <v>87</v>
      </c>
      <c r="B28" s="51"/>
      <c r="C28" s="51"/>
      <c r="D28" s="51"/>
      <c r="E28" s="51"/>
      <c r="F28" s="51"/>
      <c r="G28" s="51"/>
      <c r="H28" s="51"/>
      <c r="I28" s="51"/>
    </row>
    <row r="29" customFormat="false" ht="153.75" hidden="false" customHeight="true" outlineLevel="0" collapsed="false">
      <c r="A29" s="52" t="s">
        <v>175</v>
      </c>
      <c r="B29" s="52" t="s">
        <v>176</v>
      </c>
      <c r="C29" s="53" t="s">
        <v>177</v>
      </c>
      <c r="D29" s="54"/>
      <c r="E29" s="54"/>
      <c r="F29" s="55"/>
      <c r="G29" s="54"/>
      <c r="H29" s="55"/>
      <c r="I29" s="56"/>
      <c r="J29" s="57" t="s">
        <v>178</v>
      </c>
    </row>
    <row r="30" customFormat="false" ht="69.75" hidden="false" customHeight="true" outlineLevel="0" collapsed="false">
      <c r="A30" s="52" t="s">
        <v>179</v>
      </c>
      <c r="B30" s="52" t="s">
        <v>180</v>
      </c>
      <c r="C30" s="53" t="s">
        <v>181</v>
      </c>
      <c r="D30" s="54"/>
      <c r="E30" s="54"/>
      <c r="F30" s="55"/>
      <c r="G30" s="54"/>
      <c r="H30" s="55"/>
      <c r="I30" s="56"/>
      <c r="J30" s="57" t="s">
        <v>178</v>
      </c>
    </row>
    <row r="31" customFormat="false" ht="57.75" hidden="false" customHeight="true" outlineLevel="0" collapsed="false">
      <c r="A31" s="52" t="s">
        <v>182</v>
      </c>
      <c r="B31" s="52" t="s">
        <v>183</v>
      </c>
      <c r="C31" s="53" t="s">
        <v>184</v>
      </c>
      <c r="D31" s="54"/>
      <c r="E31" s="54"/>
      <c r="F31" s="55"/>
      <c r="G31" s="54"/>
      <c r="H31" s="55"/>
      <c r="I31" s="56"/>
      <c r="J31" s="57" t="s">
        <v>178</v>
      </c>
    </row>
    <row r="32" customFormat="false" ht="69.75" hidden="false" customHeight="true" outlineLevel="0" collapsed="false">
      <c r="A32" s="52" t="s">
        <v>185</v>
      </c>
      <c r="B32" s="52" t="s">
        <v>186</v>
      </c>
      <c r="C32" s="53" t="s">
        <v>187</v>
      </c>
      <c r="D32" s="54"/>
      <c r="E32" s="54"/>
      <c r="F32" s="55"/>
      <c r="G32" s="54"/>
      <c r="H32" s="55"/>
      <c r="I32" s="56"/>
      <c r="J32" s="57" t="s">
        <v>178</v>
      </c>
    </row>
    <row r="33" customFormat="false" ht="19.5" hidden="false" customHeight="true" outlineLevel="0" collapsed="false">
      <c r="A33" s="51" t="s">
        <v>88</v>
      </c>
      <c r="B33" s="51"/>
      <c r="C33" s="51"/>
      <c r="D33" s="51"/>
      <c r="E33" s="51"/>
      <c r="F33" s="51"/>
      <c r="G33" s="51"/>
      <c r="H33" s="51"/>
      <c r="I33" s="51"/>
    </row>
    <row r="34" customFormat="false" ht="129.75" hidden="false" customHeight="true" outlineLevel="0" collapsed="false">
      <c r="A34" s="52" t="s">
        <v>188</v>
      </c>
      <c r="B34" s="52" t="s">
        <v>189</v>
      </c>
      <c r="C34" s="53" t="s">
        <v>190</v>
      </c>
      <c r="D34" s="54"/>
      <c r="E34" s="54"/>
      <c r="F34" s="55"/>
      <c r="G34" s="54"/>
      <c r="H34" s="55"/>
      <c r="I34" s="56"/>
      <c r="J34" s="57" t="s">
        <v>191</v>
      </c>
    </row>
    <row r="35" customFormat="false" ht="93.75" hidden="false" customHeight="true" outlineLevel="0" collapsed="false">
      <c r="A35" s="52" t="s">
        <v>192</v>
      </c>
      <c r="B35" s="52" t="s">
        <v>193</v>
      </c>
      <c r="C35" s="53" t="s">
        <v>194</v>
      </c>
      <c r="D35" s="54"/>
      <c r="E35" s="54"/>
      <c r="F35" s="55"/>
      <c r="G35" s="54"/>
      <c r="H35" s="55"/>
      <c r="I35" s="56"/>
      <c r="J35" s="57" t="s">
        <v>191</v>
      </c>
    </row>
    <row r="36" customFormat="false" ht="141.75" hidden="false" customHeight="true" outlineLevel="0" collapsed="false">
      <c r="A36" s="52" t="s">
        <v>195</v>
      </c>
      <c r="B36" s="52" t="s">
        <v>196</v>
      </c>
      <c r="C36" s="53" t="s">
        <v>197</v>
      </c>
      <c r="D36" s="54"/>
      <c r="E36" s="54"/>
      <c r="F36" s="55"/>
      <c r="G36" s="54"/>
      <c r="H36" s="55"/>
      <c r="I36" s="56"/>
      <c r="J36" s="57" t="s">
        <v>191</v>
      </c>
    </row>
    <row r="37" customFormat="false" ht="69.75" hidden="false" customHeight="true" outlineLevel="0" collapsed="false">
      <c r="A37" s="52" t="s">
        <v>198</v>
      </c>
      <c r="B37" s="52" t="s">
        <v>199</v>
      </c>
      <c r="C37" s="53" t="s">
        <v>200</v>
      </c>
      <c r="D37" s="54"/>
      <c r="E37" s="54"/>
      <c r="F37" s="55"/>
      <c r="G37" s="54"/>
      <c r="H37" s="55"/>
      <c r="I37" s="56"/>
      <c r="J37" s="57" t="s">
        <v>191</v>
      </c>
    </row>
    <row r="38" customFormat="false" ht="129.75" hidden="false" customHeight="true" outlineLevel="0" collapsed="false">
      <c r="A38" s="52" t="s">
        <v>201</v>
      </c>
      <c r="B38" s="52" t="s">
        <v>202</v>
      </c>
      <c r="C38" s="53" t="s">
        <v>203</v>
      </c>
      <c r="D38" s="54"/>
      <c r="E38" s="54"/>
      <c r="F38" s="55"/>
      <c r="G38" s="54"/>
      <c r="H38" s="55"/>
      <c r="I38" s="56"/>
      <c r="J38" s="57" t="s">
        <v>191</v>
      </c>
    </row>
    <row r="39" customFormat="false" ht="69.75" hidden="false" customHeight="true" outlineLevel="0" collapsed="false">
      <c r="A39" s="52" t="s">
        <v>204</v>
      </c>
      <c r="B39" s="52" t="s">
        <v>205</v>
      </c>
      <c r="C39" s="53" t="s">
        <v>206</v>
      </c>
      <c r="D39" s="54"/>
      <c r="E39" s="54"/>
      <c r="F39" s="55"/>
      <c r="G39" s="54"/>
      <c r="H39" s="55"/>
      <c r="I39" s="56"/>
      <c r="J39" s="57" t="s">
        <v>191</v>
      </c>
    </row>
    <row r="40" customFormat="false" ht="19.5" hidden="false" customHeight="true" outlineLevel="0" collapsed="false">
      <c r="A40" s="51" t="s">
        <v>89</v>
      </c>
      <c r="B40" s="51"/>
      <c r="C40" s="51"/>
      <c r="D40" s="51"/>
      <c r="E40" s="51"/>
      <c r="F40" s="51"/>
      <c r="G40" s="51"/>
      <c r="H40" s="51"/>
      <c r="I40" s="51"/>
    </row>
    <row r="41" customFormat="false" ht="45.75" hidden="false" customHeight="true" outlineLevel="0" collapsed="false">
      <c r="A41" s="52" t="s">
        <v>207</v>
      </c>
      <c r="B41" s="52" t="s">
        <v>208</v>
      </c>
      <c r="C41" s="53" t="s">
        <v>209</v>
      </c>
      <c r="D41" s="54"/>
      <c r="E41" s="54"/>
      <c r="F41" s="55"/>
      <c r="G41" s="54"/>
      <c r="H41" s="55"/>
      <c r="I41" s="56"/>
      <c r="J41" s="57" t="s">
        <v>210</v>
      </c>
    </row>
    <row r="42" customFormat="false" ht="153.75" hidden="false" customHeight="true" outlineLevel="0" collapsed="false">
      <c r="A42" s="52" t="s">
        <v>211</v>
      </c>
      <c r="B42" s="52" t="s">
        <v>212</v>
      </c>
      <c r="C42" s="53" t="s">
        <v>213</v>
      </c>
      <c r="D42" s="54"/>
      <c r="E42" s="54"/>
      <c r="F42" s="55"/>
      <c r="G42" s="54"/>
      <c r="H42" s="55"/>
      <c r="I42" s="56"/>
      <c r="J42" s="57" t="s">
        <v>210</v>
      </c>
    </row>
  </sheetData>
  <mergeCells count="9">
    <mergeCell ref="A1:I1"/>
    <mergeCell ref="A2:I2"/>
    <mergeCell ref="A4:I4"/>
    <mergeCell ref="A9:I9"/>
    <mergeCell ref="A13:I13"/>
    <mergeCell ref="A20:I20"/>
    <mergeCell ref="A28:I28"/>
    <mergeCell ref="A33:I33"/>
    <mergeCell ref="A40:I40"/>
  </mergeCells>
  <conditionalFormatting sqref="F4:F42">
    <cfRule type="cellIs" priority="2" operator="equal" aboveAverage="0" equalAverage="0" bottom="0" percent="0" rank="0" text="" dxfId="0">
      <formula>"Conforms"</formula>
    </cfRule>
    <cfRule type="cellIs" priority="3" operator="equal" aboveAverage="0" equalAverage="0" bottom="0" percent="0" rank="0" text="" dxfId="1">
      <formula>"Observation"</formula>
    </cfRule>
    <cfRule type="cellIs" priority="4" operator="equal" aboveAverage="0" equalAverage="0" bottom="0" percent="0" rank="0" text="" dxfId="2">
      <formula>"Minor NC"</formula>
    </cfRule>
    <cfRule type="cellIs" priority="5" operator="equal" aboveAverage="0" equalAverage="0" bottom="0" percent="0" rank="0" text="" dxfId="3">
      <formula>"Major NC"</formula>
    </cfRule>
    <cfRule type="cellIs" priority="6" operator="equal" aboveAverage="0" equalAverage="0" bottom="0" percent="0" rank="0" text="" dxfId="4">
      <formula>"Not Applicable"</formula>
    </cfRule>
  </conditionalFormatting>
  <dataValidations count="1">
    <dataValidation allowBlank="true" errorStyle="stop" operator="between" showDropDown="false" showErrorMessage="false" showInputMessage="false" sqref="F5:F8 F10:F12 F14:F19 F21:F27 F29:F32 F34:F39 F41:F42" type="list">
      <formula1>Lists!$A$2:$A$5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false"/>
  </sheetPr>
  <dimension ref="A1:K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6"/>
    <col collapsed="false" customWidth="true" hidden="false" outlineLevel="0" max="3" min="3" style="0" width="22"/>
    <col collapsed="false" customWidth="true" hidden="false" outlineLevel="0" max="4" min="4" style="0" width="56"/>
    <col collapsed="false" customWidth="true" hidden="false" outlineLevel="0" max="5" min="5" style="0" width="12"/>
    <col collapsed="false" customWidth="true" hidden="false" outlineLevel="0" max="6" min="6" style="0" width="22"/>
    <col collapsed="false" customWidth="true" hidden="false" outlineLevel="0" max="7" min="7" style="0" width="14"/>
    <col collapsed="false" customWidth="true" hidden="false" outlineLevel="0" max="8" min="8" style="0" width="26"/>
    <col collapsed="false" customWidth="true" hidden="false" outlineLevel="0" max="9" min="9" style="0" width="12"/>
    <col collapsed="false" customWidth="true" hidden="false" outlineLevel="0" max="10" min="10" style="0" width="11"/>
    <col collapsed="false" customWidth="true" hidden="true" outlineLevel="0" max="11" min="11" style="0" width="13"/>
  </cols>
  <sheetData>
    <row r="1" customFormat="false" ht="33.75" hidden="false" customHeight="true" outlineLevel="0" collapsed="false">
      <c r="A1" s="16" t="s">
        <v>214</v>
      </c>
      <c r="B1" s="16"/>
      <c r="C1" s="16"/>
      <c r="D1" s="16"/>
      <c r="E1" s="16"/>
      <c r="F1" s="16"/>
      <c r="G1" s="16"/>
      <c r="H1" s="16"/>
      <c r="I1" s="16"/>
      <c r="J1" s="16"/>
    </row>
    <row r="2" customFormat="false" ht="19.5" hidden="false" customHeight="true" outlineLevel="0" collapsed="false">
      <c r="A2" s="17" t="s">
        <v>105</v>
      </c>
      <c r="B2" s="17"/>
      <c r="C2" s="17"/>
      <c r="D2" s="17"/>
      <c r="E2" s="17"/>
      <c r="F2" s="17"/>
      <c r="G2" s="17"/>
      <c r="H2" s="17"/>
      <c r="I2" s="17"/>
      <c r="J2" s="17"/>
    </row>
    <row r="3" customFormat="false" ht="30" hidden="false" customHeight="true" outlineLevel="0" collapsed="false">
      <c r="A3" s="50" t="s">
        <v>106</v>
      </c>
      <c r="B3" s="50" t="s">
        <v>215</v>
      </c>
      <c r="C3" s="50" t="s">
        <v>216</v>
      </c>
      <c r="D3" s="50" t="s">
        <v>108</v>
      </c>
      <c r="E3" s="50" t="s">
        <v>37</v>
      </c>
      <c r="F3" s="50" t="s">
        <v>39</v>
      </c>
      <c r="G3" s="50" t="s">
        <v>41</v>
      </c>
      <c r="H3" s="50" t="s">
        <v>43</v>
      </c>
      <c r="I3" s="50" t="s">
        <v>109</v>
      </c>
      <c r="J3" s="50" t="s">
        <v>110</v>
      </c>
    </row>
    <row r="4" customFormat="false" ht="19.5" hidden="false" customHeight="true" outlineLevel="0" collapsed="false">
      <c r="A4" s="51" t="s">
        <v>217</v>
      </c>
      <c r="B4" s="51"/>
      <c r="C4" s="51"/>
      <c r="D4" s="51"/>
      <c r="E4" s="51"/>
      <c r="F4" s="51"/>
      <c r="G4" s="51"/>
      <c r="H4" s="51"/>
      <c r="I4" s="51"/>
      <c r="J4" s="51"/>
    </row>
    <row r="5" customFormat="false" ht="57.75" hidden="false" customHeight="true" outlineLevel="0" collapsed="false">
      <c r="A5" s="52" t="s">
        <v>218</v>
      </c>
      <c r="B5" s="52" t="s">
        <v>219</v>
      </c>
      <c r="C5" s="58" t="s">
        <v>129</v>
      </c>
      <c r="D5" s="53" t="s">
        <v>220</v>
      </c>
      <c r="E5" s="54"/>
      <c r="F5" s="54"/>
      <c r="G5" s="55"/>
      <c r="H5" s="54"/>
      <c r="I5" s="55"/>
      <c r="J5" s="56"/>
      <c r="K5" s="57" t="s">
        <v>219</v>
      </c>
    </row>
    <row r="6" customFormat="false" ht="69.75" hidden="false" customHeight="true" outlineLevel="0" collapsed="false">
      <c r="A6" s="52" t="s">
        <v>221</v>
      </c>
      <c r="B6" s="52" t="s">
        <v>219</v>
      </c>
      <c r="C6" s="58" t="s">
        <v>222</v>
      </c>
      <c r="D6" s="53" t="s">
        <v>223</v>
      </c>
      <c r="E6" s="54"/>
      <c r="F6" s="54"/>
      <c r="G6" s="55"/>
      <c r="H6" s="54"/>
      <c r="I6" s="55"/>
      <c r="J6" s="56"/>
      <c r="K6" s="57" t="s">
        <v>219</v>
      </c>
    </row>
    <row r="7" customFormat="false" ht="69.75" hidden="false" customHeight="true" outlineLevel="0" collapsed="false">
      <c r="A7" s="52" t="s">
        <v>224</v>
      </c>
      <c r="B7" s="52" t="s">
        <v>219</v>
      </c>
      <c r="C7" s="58" t="s">
        <v>225</v>
      </c>
      <c r="D7" s="53" t="s">
        <v>226</v>
      </c>
      <c r="E7" s="54"/>
      <c r="F7" s="54"/>
      <c r="G7" s="55"/>
      <c r="H7" s="54"/>
      <c r="I7" s="55"/>
      <c r="J7" s="56"/>
      <c r="K7" s="57" t="s">
        <v>219</v>
      </c>
    </row>
    <row r="8" customFormat="false" ht="19.5" hidden="false" customHeight="true" outlineLevel="0" collapsed="false">
      <c r="A8" s="51" t="s">
        <v>227</v>
      </c>
      <c r="B8" s="51"/>
      <c r="C8" s="51"/>
      <c r="D8" s="51"/>
      <c r="E8" s="51"/>
      <c r="F8" s="51"/>
      <c r="G8" s="51"/>
      <c r="H8" s="51"/>
      <c r="I8" s="51"/>
      <c r="J8" s="51"/>
    </row>
    <row r="9" customFormat="false" ht="69.75" hidden="false" customHeight="true" outlineLevel="0" collapsed="false">
      <c r="A9" s="52" t="s">
        <v>228</v>
      </c>
      <c r="B9" s="52" t="s">
        <v>229</v>
      </c>
      <c r="C9" s="58" t="s">
        <v>230</v>
      </c>
      <c r="D9" s="53" t="s">
        <v>231</v>
      </c>
      <c r="E9" s="54"/>
      <c r="F9" s="54"/>
      <c r="G9" s="55"/>
      <c r="H9" s="54"/>
      <c r="I9" s="55"/>
      <c r="J9" s="56"/>
      <c r="K9" s="57" t="s">
        <v>229</v>
      </c>
    </row>
    <row r="10" customFormat="false" ht="81.75" hidden="false" customHeight="true" outlineLevel="0" collapsed="false">
      <c r="A10" s="52" t="s">
        <v>232</v>
      </c>
      <c r="B10" s="52" t="s">
        <v>229</v>
      </c>
      <c r="C10" s="58" t="s">
        <v>233</v>
      </c>
      <c r="D10" s="53" t="s">
        <v>234</v>
      </c>
      <c r="E10" s="54"/>
      <c r="F10" s="54"/>
      <c r="G10" s="55"/>
      <c r="H10" s="54"/>
      <c r="I10" s="55"/>
      <c r="J10" s="56"/>
      <c r="K10" s="57" t="s">
        <v>229</v>
      </c>
    </row>
    <row r="11" customFormat="false" ht="19.5" hidden="false" customHeight="true" outlineLevel="0" collapsed="false">
      <c r="A11" s="51" t="s">
        <v>235</v>
      </c>
      <c r="B11" s="51"/>
      <c r="C11" s="51"/>
      <c r="D11" s="51"/>
      <c r="E11" s="51"/>
      <c r="F11" s="51"/>
      <c r="G11" s="51"/>
      <c r="H11" s="51"/>
      <c r="I11" s="51"/>
      <c r="J11" s="51"/>
    </row>
    <row r="12" customFormat="false" ht="69.75" hidden="false" customHeight="true" outlineLevel="0" collapsed="false">
      <c r="A12" s="52" t="s">
        <v>236</v>
      </c>
      <c r="B12" s="52" t="s">
        <v>237</v>
      </c>
      <c r="C12" s="58" t="s">
        <v>238</v>
      </c>
      <c r="D12" s="53" t="s">
        <v>239</v>
      </c>
      <c r="E12" s="54"/>
      <c r="F12" s="54"/>
      <c r="G12" s="55"/>
      <c r="H12" s="54"/>
      <c r="I12" s="55"/>
      <c r="J12" s="56"/>
      <c r="K12" s="57" t="s">
        <v>237</v>
      </c>
    </row>
    <row r="13" customFormat="false" ht="57.75" hidden="false" customHeight="true" outlineLevel="0" collapsed="false">
      <c r="A13" s="52" t="s">
        <v>240</v>
      </c>
      <c r="B13" s="52" t="s">
        <v>237</v>
      </c>
      <c r="C13" s="58" t="s">
        <v>241</v>
      </c>
      <c r="D13" s="53" t="s">
        <v>242</v>
      </c>
      <c r="E13" s="54"/>
      <c r="F13" s="54"/>
      <c r="G13" s="55"/>
      <c r="H13" s="54"/>
      <c r="I13" s="55"/>
      <c r="J13" s="56"/>
      <c r="K13" s="57" t="s">
        <v>237</v>
      </c>
    </row>
    <row r="14" customFormat="false" ht="57.75" hidden="false" customHeight="true" outlineLevel="0" collapsed="false">
      <c r="A14" s="52" t="s">
        <v>243</v>
      </c>
      <c r="B14" s="52" t="s">
        <v>237</v>
      </c>
      <c r="C14" s="58" t="s">
        <v>244</v>
      </c>
      <c r="D14" s="53" t="s">
        <v>245</v>
      </c>
      <c r="E14" s="54"/>
      <c r="F14" s="54"/>
      <c r="G14" s="55"/>
      <c r="H14" s="54"/>
      <c r="I14" s="55"/>
      <c r="J14" s="56"/>
      <c r="K14" s="57" t="s">
        <v>237</v>
      </c>
    </row>
    <row r="15" customFormat="false" ht="69.75" hidden="false" customHeight="true" outlineLevel="0" collapsed="false">
      <c r="A15" s="52" t="s">
        <v>246</v>
      </c>
      <c r="B15" s="52" t="s">
        <v>237</v>
      </c>
      <c r="C15" s="58" t="s">
        <v>247</v>
      </c>
      <c r="D15" s="53" t="s">
        <v>248</v>
      </c>
      <c r="E15" s="54"/>
      <c r="F15" s="54"/>
      <c r="G15" s="55"/>
      <c r="H15" s="54"/>
      <c r="I15" s="55"/>
      <c r="J15" s="56"/>
      <c r="K15" s="57" t="s">
        <v>237</v>
      </c>
    </row>
    <row r="16" customFormat="false" ht="69.75" hidden="false" customHeight="true" outlineLevel="0" collapsed="false">
      <c r="A16" s="52" t="s">
        <v>249</v>
      </c>
      <c r="B16" s="52" t="s">
        <v>237</v>
      </c>
      <c r="C16" s="58" t="s">
        <v>250</v>
      </c>
      <c r="D16" s="53" t="s">
        <v>251</v>
      </c>
      <c r="E16" s="54"/>
      <c r="F16" s="54"/>
      <c r="G16" s="55"/>
      <c r="H16" s="54"/>
      <c r="I16" s="55"/>
      <c r="J16" s="56"/>
      <c r="K16" s="57" t="s">
        <v>237</v>
      </c>
    </row>
    <row r="17" customFormat="false" ht="19.5" hidden="false" customHeight="true" outlineLevel="0" collapsed="false">
      <c r="A17" s="51" t="s">
        <v>252</v>
      </c>
      <c r="B17" s="51"/>
      <c r="C17" s="51"/>
      <c r="D17" s="51"/>
      <c r="E17" s="51"/>
      <c r="F17" s="51"/>
      <c r="G17" s="51"/>
      <c r="H17" s="51"/>
      <c r="I17" s="51"/>
      <c r="J17" s="51"/>
    </row>
    <row r="18" customFormat="false" ht="69.75" hidden="false" customHeight="true" outlineLevel="0" collapsed="false">
      <c r="A18" s="52" t="s">
        <v>253</v>
      </c>
      <c r="B18" s="52" t="s">
        <v>254</v>
      </c>
      <c r="C18" s="58" t="s">
        <v>255</v>
      </c>
      <c r="D18" s="53" t="s">
        <v>256</v>
      </c>
      <c r="E18" s="54"/>
      <c r="F18" s="54"/>
      <c r="G18" s="55"/>
      <c r="H18" s="54"/>
      <c r="I18" s="55"/>
      <c r="J18" s="56"/>
      <c r="K18" s="57" t="s">
        <v>254</v>
      </c>
    </row>
    <row r="19" customFormat="false" ht="69.75" hidden="false" customHeight="true" outlineLevel="0" collapsed="false">
      <c r="A19" s="52" t="s">
        <v>257</v>
      </c>
      <c r="B19" s="52" t="s">
        <v>254</v>
      </c>
      <c r="C19" s="58" t="s">
        <v>258</v>
      </c>
      <c r="D19" s="53" t="s">
        <v>259</v>
      </c>
      <c r="E19" s="54"/>
      <c r="F19" s="54"/>
      <c r="G19" s="55"/>
      <c r="H19" s="54"/>
      <c r="I19" s="55"/>
      <c r="J19" s="56"/>
      <c r="K19" s="57" t="s">
        <v>254</v>
      </c>
    </row>
    <row r="20" customFormat="false" ht="69.75" hidden="false" customHeight="true" outlineLevel="0" collapsed="false">
      <c r="A20" s="52" t="s">
        <v>260</v>
      </c>
      <c r="B20" s="52" t="s">
        <v>254</v>
      </c>
      <c r="C20" s="58" t="s">
        <v>261</v>
      </c>
      <c r="D20" s="53" t="s">
        <v>262</v>
      </c>
      <c r="E20" s="54"/>
      <c r="F20" s="54"/>
      <c r="G20" s="55"/>
      <c r="H20" s="54"/>
      <c r="I20" s="55"/>
      <c r="J20" s="56"/>
      <c r="K20" s="57" t="s">
        <v>254</v>
      </c>
    </row>
    <row r="21" customFormat="false" ht="69.75" hidden="false" customHeight="true" outlineLevel="0" collapsed="false">
      <c r="A21" s="52" t="s">
        <v>263</v>
      </c>
      <c r="B21" s="52" t="s">
        <v>254</v>
      </c>
      <c r="C21" s="58" t="s">
        <v>264</v>
      </c>
      <c r="D21" s="53" t="s">
        <v>265</v>
      </c>
      <c r="E21" s="54"/>
      <c r="F21" s="54"/>
      <c r="G21" s="55"/>
      <c r="H21" s="54"/>
      <c r="I21" s="55"/>
      <c r="J21" s="56"/>
      <c r="K21" s="57" t="s">
        <v>254</v>
      </c>
    </row>
    <row r="22" customFormat="false" ht="19.5" hidden="false" customHeight="true" outlineLevel="0" collapsed="false">
      <c r="A22" s="51" t="s">
        <v>266</v>
      </c>
      <c r="B22" s="51"/>
      <c r="C22" s="51"/>
      <c r="D22" s="51"/>
      <c r="E22" s="51"/>
      <c r="F22" s="51"/>
      <c r="G22" s="51"/>
      <c r="H22" s="51"/>
      <c r="I22" s="51"/>
      <c r="J22" s="51"/>
    </row>
    <row r="23" customFormat="false" ht="69.75" hidden="false" customHeight="true" outlineLevel="0" collapsed="false">
      <c r="A23" s="52" t="s">
        <v>267</v>
      </c>
      <c r="B23" s="52" t="s">
        <v>268</v>
      </c>
      <c r="C23" s="58" t="s">
        <v>269</v>
      </c>
      <c r="D23" s="53" t="s">
        <v>270</v>
      </c>
      <c r="E23" s="54"/>
      <c r="F23" s="54"/>
      <c r="G23" s="55"/>
      <c r="H23" s="54"/>
      <c r="I23" s="55"/>
      <c r="J23" s="56"/>
      <c r="K23" s="57" t="s">
        <v>268</v>
      </c>
    </row>
    <row r="24" customFormat="false" ht="69.75" hidden="false" customHeight="true" outlineLevel="0" collapsed="false">
      <c r="A24" s="52" t="s">
        <v>271</v>
      </c>
      <c r="B24" s="52" t="s">
        <v>268</v>
      </c>
      <c r="C24" s="58" t="s">
        <v>272</v>
      </c>
      <c r="D24" s="53" t="s">
        <v>273</v>
      </c>
      <c r="E24" s="54"/>
      <c r="F24" s="54"/>
      <c r="G24" s="55"/>
      <c r="H24" s="54"/>
      <c r="I24" s="55"/>
      <c r="J24" s="56"/>
      <c r="K24" s="57" t="s">
        <v>268</v>
      </c>
    </row>
    <row r="25" customFormat="false" ht="69.75" hidden="false" customHeight="true" outlineLevel="0" collapsed="false">
      <c r="A25" s="52" t="s">
        <v>274</v>
      </c>
      <c r="B25" s="52" t="s">
        <v>268</v>
      </c>
      <c r="C25" s="58" t="s">
        <v>275</v>
      </c>
      <c r="D25" s="53" t="s">
        <v>276</v>
      </c>
      <c r="E25" s="54"/>
      <c r="F25" s="54"/>
      <c r="G25" s="55"/>
      <c r="H25" s="54"/>
      <c r="I25" s="55"/>
      <c r="J25" s="56"/>
      <c r="K25" s="57" t="s">
        <v>268</v>
      </c>
    </row>
    <row r="26" customFormat="false" ht="69.75" hidden="false" customHeight="true" outlineLevel="0" collapsed="false">
      <c r="A26" s="52" t="s">
        <v>277</v>
      </c>
      <c r="B26" s="52" t="s">
        <v>268</v>
      </c>
      <c r="C26" s="58" t="s">
        <v>278</v>
      </c>
      <c r="D26" s="53" t="s">
        <v>279</v>
      </c>
      <c r="E26" s="54"/>
      <c r="F26" s="54"/>
      <c r="G26" s="55"/>
      <c r="H26" s="54"/>
      <c r="I26" s="55"/>
      <c r="J26" s="56"/>
      <c r="K26" s="57" t="s">
        <v>268</v>
      </c>
    </row>
    <row r="27" customFormat="false" ht="69.75" hidden="false" customHeight="true" outlineLevel="0" collapsed="false">
      <c r="A27" s="52" t="s">
        <v>280</v>
      </c>
      <c r="B27" s="52" t="s">
        <v>268</v>
      </c>
      <c r="C27" s="58" t="s">
        <v>281</v>
      </c>
      <c r="D27" s="53" t="s">
        <v>282</v>
      </c>
      <c r="E27" s="54"/>
      <c r="F27" s="54"/>
      <c r="G27" s="55"/>
      <c r="H27" s="54"/>
      <c r="I27" s="55"/>
      <c r="J27" s="56"/>
      <c r="K27" s="57" t="s">
        <v>268</v>
      </c>
    </row>
    <row r="28" customFormat="false" ht="57.75" hidden="false" customHeight="true" outlineLevel="0" collapsed="false">
      <c r="A28" s="52" t="s">
        <v>283</v>
      </c>
      <c r="B28" s="52" t="s">
        <v>268</v>
      </c>
      <c r="C28" s="58" t="s">
        <v>284</v>
      </c>
      <c r="D28" s="53" t="s">
        <v>285</v>
      </c>
      <c r="E28" s="54"/>
      <c r="F28" s="54"/>
      <c r="G28" s="55"/>
      <c r="H28" s="54"/>
      <c r="I28" s="55"/>
      <c r="J28" s="56"/>
      <c r="K28" s="57" t="s">
        <v>268</v>
      </c>
    </row>
    <row r="29" customFormat="false" ht="69.75" hidden="false" customHeight="true" outlineLevel="0" collapsed="false">
      <c r="A29" s="52" t="s">
        <v>286</v>
      </c>
      <c r="B29" s="52" t="s">
        <v>268</v>
      </c>
      <c r="C29" s="58" t="s">
        <v>287</v>
      </c>
      <c r="D29" s="53" t="s">
        <v>288</v>
      </c>
      <c r="E29" s="54"/>
      <c r="F29" s="54"/>
      <c r="G29" s="55"/>
      <c r="H29" s="54"/>
      <c r="I29" s="55"/>
      <c r="J29" s="56"/>
      <c r="K29" s="57" t="s">
        <v>268</v>
      </c>
    </row>
    <row r="30" customFormat="false" ht="69.75" hidden="false" customHeight="true" outlineLevel="0" collapsed="false">
      <c r="A30" s="52" t="s">
        <v>289</v>
      </c>
      <c r="B30" s="52" t="s">
        <v>268</v>
      </c>
      <c r="C30" s="58" t="s">
        <v>290</v>
      </c>
      <c r="D30" s="53" t="s">
        <v>291</v>
      </c>
      <c r="E30" s="54"/>
      <c r="F30" s="54"/>
      <c r="G30" s="55"/>
      <c r="H30" s="54"/>
      <c r="I30" s="55"/>
      <c r="J30" s="56"/>
      <c r="K30" s="57" t="s">
        <v>268</v>
      </c>
    </row>
    <row r="31" customFormat="false" ht="69.75" hidden="false" customHeight="true" outlineLevel="0" collapsed="false">
      <c r="A31" s="52" t="s">
        <v>292</v>
      </c>
      <c r="B31" s="52" t="s">
        <v>268</v>
      </c>
      <c r="C31" s="58" t="s">
        <v>293</v>
      </c>
      <c r="D31" s="53" t="s">
        <v>294</v>
      </c>
      <c r="E31" s="54"/>
      <c r="F31" s="54"/>
      <c r="G31" s="55"/>
      <c r="H31" s="54"/>
      <c r="I31" s="55"/>
      <c r="J31" s="56"/>
      <c r="K31" s="57" t="s">
        <v>268</v>
      </c>
    </row>
    <row r="32" customFormat="false" ht="19.5" hidden="false" customHeight="true" outlineLevel="0" collapsed="false">
      <c r="A32" s="51" t="s">
        <v>295</v>
      </c>
      <c r="B32" s="51"/>
      <c r="C32" s="51"/>
      <c r="D32" s="51"/>
      <c r="E32" s="51"/>
      <c r="F32" s="51"/>
      <c r="G32" s="51"/>
      <c r="H32" s="51"/>
      <c r="I32" s="51"/>
      <c r="J32" s="51"/>
    </row>
    <row r="33" customFormat="false" ht="69.75" hidden="false" customHeight="true" outlineLevel="0" collapsed="false">
      <c r="A33" s="52" t="s">
        <v>296</v>
      </c>
      <c r="B33" s="52" t="s">
        <v>297</v>
      </c>
      <c r="C33" s="58" t="s">
        <v>298</v>
      </c>
      <c r="D33" s="53" t="s">
        <v>299</v>
      </c>
      <c r="E33" s="54"/>
      <c r="F33" s="54"/>
      <c r="G33" s="55"/>
      <c r="H33" s="54"/>
      <c r="I33" s="55"/>
      <c r="J33" s="56"/>
      <c r="K33" s="57" t="s">
        <v>297</v>
      </c>
    </row>
    <row r="34" customFormat="false" ht="69.75" hidden="false" customHeight="true" outlineLevel="0" collapsed="false">
      <c r="A34" s="52" t="s">
        <v>300</v>
      </c>
      <c r="B34" s="52" t="s">
        <v>297</v>
      </c>
      <c r="C34" s="58" t="s">
        <v>301</v>
      </c>
      <c r="D34" s="53" t="s">
        <v>302</v>
      </c>
      <c r="E34" s="54"/>
      <c r="F34" s="54"/>
      <c r="G34" s="55"/>
      <c r="H34" s="54"/>
      <c r="I34" s="55"/>
      <c r="J34" s="56"/>
      <c r="K34" s="57" t="s">
        <v>297</v>
      </c>
    </row>
    <row r="35" customFormat="false" ht="57.75" hidden="false" customHeight="true" outlineLevel="0" collapsed="false">
      <c r="A35" s="52" t="s">
        <v>303</v>
      </c>
      <c r="B35" s="52" t="s">
        <v>297</v>
      </c>
      <c r="C35" s="58" t="s">
        <v>304</v>
      </c>
      <c r="D35" s="53" t="s">
        <v>305</v>
      </c>
      <c r="E35" s="54"/>
      <c r="F35" s="54"/>
      <c r="G35" s="55"/>
      <c r="H35" s="54"/>
      <c r="I35" s="55"/>
      <c r="J35" s="56"/>
      <c r="K35" s="57" t="s">
        <v>297</v>
      </c>
    </row>
    <row r="36" customFormat="false" ht="69.75" hidden="false" customHeight="true" outlineLevel="0" collapsed="false">
      <c r="A36" s="52" t="s">
        <v>306</v>
      </c>
      <c r="B36" s="52" t="s">
        <v>297</v>
      </c>
      <c r="C36" s="58" t="s">
        <v>307</v>
      </c>
      <c r="D36" s="53" t="s">
        <v>308</v>
      </c>
      <c r="E36" s="54"/>
      <c r="F36" s="54"/>
      <c r="G36" s="55"/>
      <c r="H36" s="54"/>
      <c r="I36" s="55"/>
      <c r="J36" s="56"/>
      <c r="K36" s="57" t="s">
        <v>297</v>
      </c>
    </row>
    <row r="37" customFormat="false" ht="69.75" hidden="false" customHeight="true" outlineLevel="0" collapsed="false">
      <c r="A37" s="52" t="s">
        <v>309</v>
      </c>
      <c r="B37" s="52" t="s">
        <v>297</v>
      </c>
      <c r="C37" s="58" t="s">
        <v>310</v>
      </c>
      <c r="D37" s="53" t="s">
        <v>311</v>
      </c>
      <c r="E37" s="54"/>
      <c r="F37" s="54"/>
      <c r="G37" s="55"/>
      <c r="H37" s="54"/>
      <c r="I37" s="55"/>
      <c r="J37" s="56"/>
      <c r="K37" s="57" t="s">
        <v>297</v>
      </c>
    </row>
    <row r="38" customFormat="false" ht="19.5" hidden="false" customHeight="true" outlineLevel="0" collapsed="false">
      <c r="A38" s="51" t="s">
        <v>312</v>
      </c>
      <c r="B38" s="51"/>
      <c r="C38" s="51"/>
      <c r="D38" s="51"/>
      <c r="E38" s="51"/>
      <c r="F38" s="51"/>
      <c r="G38" s="51"/>
      <c r="H38" s="51"/>
      <c r="I38" s="51"/>
      <c r="J38" s="51"/>
    </row>
    <row r="39" customFormat="false" ht="69.75" hidden="false" customHeight="true" outlineLevel="0" collapsed="false">
      <c r="A39" s="52" t="s">
        <v>313</v>
      </c>
      <c r="B39" s="52" t="s">
        <v>314</v>
      </c>
      <c r="C39" s="58" t="s">
        <v>315</v>
      </c>
      <c r="D39" s="53" t="s">
        <v>316</v>
      </c>
      <c r="E39" s="54"/>
      <c r="F39" s="54"/>
      <c r="G39" s="55"/>
      <c r="H39" s="54"/>
      <c r="I39" s="55"/>
      <c r="J39" s="56"/>
      <c r="K39" s="57" t="s">
        <v>314</v>
      </c>
    </row>
    <row r="40" customFormat="false" ht="57.75" hidden="false" customHeight="true" outlineLevel="0" collapsed="false">
      <c r="A40" s="52" t="s">
        <v>317</v>
      </c>
      <c r="B40" s="52" t="s">
        <v>314</v>
      </c>
      <c r="C40" s="58" t="s">
        <v>318</v>
      </c>
      <c r="D40" s="53" t="s">
        <v>319</v>
      </c>
      <c r="E40" s="54"/>
      <c r="F40" s="54"/>
      <c r="G40" s="55"/>
      <c r="H40" s="54"/>
      <c r="I40" s="55"/>
      <c r="J40" s="56"/>
      <c r="K40" s="57" t="s">
        <v>314</v>
      </c>
    </row>
    <row r="41" customFormat="false" ht="57.75" hidden="false" customHeight="true" outlineLevel="0" collapsed="false">
      <c r="A41" s="52" t="s">
        <v>320</v>
      </c>
      <c r="B41" s="52" t="s">
        <v>314</v>
      </c>
      <c r="C41" s="58" t="s">
        <v>321</v>
      </c>
      <c r="D41" s="53" t="s">
        <v>322</v>
      </c>
      <c r="E41" s="54"/>
      <c r="F41" s="54"/>
      <c r="G41" s="55"/>
      <c r="H41" s="54"/>
      <c r="I41" s="55"/>
      <c r="J41" s="56"/>
      <c r="K41" s="57" t="s">
        <v>314</v>
      </c>
    </row>
    <row r="42" customFormat="false" ht="81.75" hidden="false" customHeight="true" outlineLevel="0" collapsed="false">
      <c r="A42" s="52" t="s">
        <v>323</v>
      </c>
      <c r="B42" s="52" t="s">
        <v>314</v>
      </c>
      <c r="C42" s="58" t="s">
        <v>324</v>
      </c>
      <c r="D42" s="53" t="s">
        <v>325</v>
      </c>
      <c r="E42" s="54"/>
      <c r="F42" s="54"/>
      <c r="G42" s="55"/>
      <c r="H42" s="54"/>
      <c r="I42" s="55"/>
      <c r="J42" s="56"/>
      <c r="K42" s="57" t="s">
        <v>314</v>
      </c>
    </row>
    <row r="43" customFormat="false" ht="19.5" hidden="false" customHeight="true" outlineLevel="0" collapsed="false">
      <c r="A43" s="51" t="s">
        <v>326</v>
      </c>
      <c r="B43" s="51"/>
      <c r="C43" s="51"/>
      <c r="D43" s="51"/>
      <c r="E43" s="51"/>
      <c r="F43" s="51"/>
      <c r="G43" s="51"/>
      <c r="H43" s="51"/>
      <c r="I43" s="51"/>
      <c r="J43" s="51"/>
    </row>
    <row r="44" customFormat="false" ht="57.75" hidden="false" customHeight="true" outlineLevel="0" collapsed="false">
      <c r="A44" s="52" t="s">
        <v>327</v>
      </c>
      <c r="B44" s="52" t="s">
        <v>328</v>
      </c>
      <c r="C44" s="58" t="s">
        <v>329</v>
      </c>
      <c r="D44" s="53" t="s">
        <v>330</v>
      </c>
      <c r="E44" s="54"/>
      <c r="F44" s="54"/>
      <c r="G44" s="55"/>
      <c r="H44" s="54"/>
      <c r="I44" s="55"/>
      <c r="J44" s="56"/>
      <c r="K44" s="57" t="s">
        <v>328</v>
      </c>
    </row>
    <row r="45" customFormat="false" ht="69.75" hidden="false" customHeight="true" outlineLevel="0" collapsed="false">
      <c r="A45" s="52" t="s">
        <v>331</v>
      </c>
      <c r="B45" s="52" t="s">
        <v>328</v>
      </c>
      <c r="C45" s="58" t="s">
        <v>332</v>
      </c>
      <c r="D45" s="53" t="s">
        <v>333</v>
      </c>
      <c r="E45" s="54"/>
      <c r="F45" s="54"/>
      <c r="G45" s="55"/>
      <c r="H45" s="54"/>
      <c r="I45" s="55"/>
      <c r="J45" s="56"/>
      <c r="K45" s="57" t="s">
        <v>328</v>
      </c>
    </row>
    <row r="46" customFormat="false" ht="69.75" hidden="false" customHeight="true" outlineLevel="0" collapsed="false">
      <c r="A46" s="52" t="s">
        <v>334</v>
      </c>
      <c r="B46" s="52" t="s">
        <v>328</v>
      </c>
      <c r="C46" s="58" t="s">
        <v>335</v>
      </c>
      <c r="D46" s="53" t="s">
        <v>336</v>
      </c>
      <c r="E46" s="54"/>
      <c r="F46" s="54"/>
      <c r="G46" s="55"/>
      <c r="H46" s="54"/>
      <c r="I46" s="55"/>
      <c r="J46" s="56"/>
      <c r="K46" s="57" t="s">
        <v>328</v>
      </c>
    </row>
    <row r="47" customFormat="false" ht="19.5" hidden="false" customHeight="true" outlineLevel="0" collapsed="false">
      <c r="A47" s="51" t="s">
        <v>337</v>
      </c>
      <c r="B47" s="51"/>
      <c r="C47" s="51"/>
      <c r="D47" s="51"/>
      <c r="E47" s="51"/>
      <c r="F47" s="51"/>
      <c r="G47" s="51"/>
      <c r="H47" s="51"/>
      <c r="I47" s="51"/>
      <c r="J47" s="51"/>
    </row>
    <row r="48" customFormat="false" ht="69.75" hidden="false" customHeight="true" outlineLevel="0" collapsed="false">
      <c r="A48" s="52" t="s">
        <v>338</v>
      </c>
      <c r="B48" s="52" t="s">
        <v>339</v>
      </c>
      <c r="C48" s="58" t="s">
        <v>340</v>
      </c>
      <c r="D48" s="53" t="s">
        <v>341</v>
      </c>
      <c r="E48" s="54"/>
      <c r="F48" s="54"/>
      <c r="G48" s="55"/>
      <c r="H48" s="54"/>
      <c r="I48" s="55"/>
      <c r="J48" s="56"/>
      <c r="K48" s="57" t="s">
        <v>339</v>
      </c>
    </row>
    <row r="49" customFormat="false" ht="69.75" hidden="false" customHeight="true" outlineLevel="0" collapsed="false">
      <c r="A49" s="52" t="s">
        <v>342</v>
      </c>
      <c r="B49" s="52" t="s">
        <v>339</v>
      </c>
      <c r="C49" s="58" t="s">
        <v>343</v>
      </c>
      <c r="D49" s="53" t="s">
        <v>344</v>
      </c>
      <c r="E49" s="54"/>
      <c r="F49" s="54"/>
      <c r="G49" s="55"/>
      <c r="H49" s="54"/>
      <c r="I49" s="55"/>
      <c r="J49" s="56"/>
      <c r="K49" s="57" t="s">
        <v>339</v>
      </c>
    </row>
    <row r="50" customFormat="false" ht="57.75" hidden="false" customHeight="true" outlineLevel="0" collapsed="false">
      <c r="A50" s="52" t="s">
        <v>345</v>
      </c>
      <c r="B50" s="52" t="s">
        <v>339</v>
      </c>
      <c r="C50" s="58" t="s">
        <v>346</v>
      </c>
      <c r="D50" s="53" t="s">
        <v>347</v>
      </c>
      <c r="E50" s="54"/>
      <c r="F50" s="54"/>
      <c r="G50" s="55"/>
      <c r="H50" s="54"/>
      <c r="I50" s="55"/>
      <c r="J50" s="56"/>
      <c r="K50" s="57" t="s">
        <v>339</v>
      </c>
    </row>
  </sheetData>
  <mergeCells count="11">
    <mergeCell ref="A1:J1"/>
    <mergeCell ref="A2:J2"/>
    <mergeCell ref="A4:J4"/>
    <mergeCell ref="A8:J8"/>
    <mergeCell ref="A11:J11"/>
    <mergeCell ref="A17:J17"/>
    <mergeCell ref="A22:J22"/>
    <mergeCell ref="A32:J32"/>
    <mergeCell ref="A38:J38"/>
    <mergeCell ref="A43:J43"/>
    <mergeCell ref="A47:J47"/>
  </mergeCells>
  <conditionalFormatting sqref="G4:G50">
    <cfRule type="cellIs" priority="2" operator="equal" aboveAverage="0" equalAverage="0" bottom="0" percent="0" rank="0" text="" dxfId="0">
      <formula>"Conforms"</formula>
    </cfRule>
    <cfRule type="cellIs" priority="3" operator="equal" aboveAverage="0" equalAverage="0" bottom="0" percent="0" rank="0" text="" dxfId="1">
      <formula>"Observation"</formula>
    </cfRule>
    <cfRule type="cellIs" priority="4" operator="equal" aboveAverage="0" equalAverage="0" bottom="0" percent="0" rank="0" text="" dxfId="2">
      <formula>"Minor NC"</formula>
    </cfRule>
    <cfRule type="cellIs" priority="5" operator="equal" aboveAverage="0" equalAverage="0" bottom="0" percent="0" rank="0" text="" dxfId="3">
      <formula>"Major NC"</formula>
    </cfRule>
    <cfRule type="cellIs" priority="6" operator="equal" aboveAverage="0" equalAverage="0" bottom="0" percent="0" rank="0" text="" dxfId="4">
      <formula>"Not Applicable"</formula>
    </cfRule>
  </conditionalFormatting>
  <dataValidations count="1">
    <dataValidation allowBlank="true" errorStyle="stop" operator="between" showDropDown="false" showErrorMessage="false" showInputMessage="false" sqref="G5:G7 G9:G10 G12:G16 G18:G21 G23:G31 G33:G37 G39:G42 G44:G46 G48:G50" type="list">
      <formula1>Lists!$C$2:$C$6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348</v>
      </c>
      <c r="C1" s="0" t="s">
        <v>349</v>
      </c>
    </row>
    <row r="2" customFormat="false" ht="15" hidden="false" customHeight="false" outlineLevel="0" collapsed="false">
      <c r="A2" s="0" t="s">
        <v>49</v>
      </c>
      <c r="C2" s="0" t="s">
        <v>49</v>
      </c>
    </row>
    <row r="3" customFormat="false" ht="15" hidden="false" customHeight="false" outlineLevel="0" collapsed="false">
      <c r="A3" s="0" t="s">
        <v>51</v>
      </c>
      <c r="C3" s="0" t="s">
        <v>51</v>
      </c>
    </row>
    <row r="4" customFormat="false" ht="15" hidden="false" customHeight="false" outlineLevel="0" collapsed="false">
      <c r="A4" s="0" t="s">
        <v>53</v>
      </c>
      <c r="C4" s="0" t="s">
        <v>53</v>
      </c>
    </row>
    <row r="5" customFormat="false" ht="15" hidden="false" customHeight="false" outlineLevel="0" collapsed="false">
      <c r="A5" s="0" t="s">
        <v>55</v>
      </c>
      <c r="C5" s="0" t="s">
        <v>55</v>
      </c>
    </row>
    <row r="6" customFormat="false" ht="15" hidden="false" customHeight="false" outlineLevel="0" collapsed="false">
      <c r="C6" s="0"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2026-08-01T11:31:24Z</dcterms:created>
  <dc:creator>Risk Professionals (RiskProfs)</dc:creator>
  <dc:description/>
  <dc:language>en-US</dc:language>
  <cp:lastModifiedBy/>
  <dcterms:modified xsi:type="dcterms:W3CDTF">2026-08-01T11:31:24Z</dcterms:modified>
  <cp:revision>0</cp:revision>
  <dc:subject/>
  <dc:title>ISO/IEC 42001:2023 Internal Audit Worksheet</dc:title>
</cp:coreProperties>
</file>

<file path=docProps/custom.xml><?xml version="1.0" encoding="utf-8"?>
<Properties xmlns="http://schemas.openxmlformats.org/officeDocument/2006/custom-properties" xmlns:vt="http://schemas.openxmlformats.org/officeDocument/2006/docPropsVTypes"/>
</file>