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Dashboard" sheetId="3" state="visible" r:id="rId5"/>
    <sheet name="Clauses 4-10" sheetId="4" state="visible" r:id="rId6"/>
    <sheet name="Lists" sheetId="5" state="hidden" r:id="rId7"/>
  </sheets>
  <definedNames>
    <definedName function="false" hidden="false" localSheetId="3" name="_xlnm.Print_Titles" vbProcedure="false">'Clauses 4-10'!$1:$3</definedName>
    <definedName function="false" hidden="false" localSheetId="0" name="_xlnm.Print_Area" vbProcedure="false">Cover!$A$1:$G$34</definedName>
    <definedName function="false" hidden="false" localSheetId="2" name="_xlnm.Print_Area" vbProcedure="false">Dashboard!$A$1:$H$31</definedName>
    <definedName function="false" hidden="false" localSheetId="1" name="_xlnm.Print_Area" vbProcedure="false">Instructions!$A$1:$G$43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<sst xmlns="http://schemas.openxmlformats.org/spreadsheetml/2006/main" count="312" uniqueCount="254">
  <si>
    <t xml:space="preserve">RISK PROFESSIONALS</t>
  </si>
  <si>
    <t xml:space="preserve">Governance  ·  Risk  ·  Compliance</t>
  </si>
  <si>
    <t xml:space="preserve">www.riskprofs.com</t>
  </si>
  <si>
    <t xml:space="preserve">ISO 45001:2018</t>
  </si>
  <si>
    <t xml:space="preserve">Occupational Health &amp; Safety Management System</t>
  </si>
  <si>
    <t xml:space="preserve">Compliance Self-Assessment Tool</t>
  </si>
  <si>
    <t xml:space="preserve">A structured, maturity-based self-assessment covering all management system requirements of ISO 45001:2018, Clauses 4 to 10, including worker consultation and participation, hazard identification, the hierarchy of controls and emergency preparedness. Use it to establish your current position, identify gaps and prioritise your path to conformance and certification.</t>
  </si>
  <si>
    <t xml:space="preserve">DOCUMENT CONTROL</t>
  </si>
  <si>
    <t xml:space="preserve">Document title</t>
  </si>
  <si>
    <t xml:space="preserve">ISO 45001:2018 Occupational Health &amp; Safety Management System – Compliance Self-Assessment</t>
  </si>
  <si>
    <t xml:space="preserve">Reference</t>
  </si>
  <si>
    <t xml:space="preserve">RP-FREE-45001-SA-01</t>
  </si>
  <si>
    <t xml:space="preserve">Version</t>
  </si>
  <si>
    <t xml:space="preserve">1.0</t>
  </si>
  <si>
    <t xml:space="preserve">Issue date</t>
  </si>
  <si>
    <t xml:space="preserve">Complete on use</t>
  </si>
  <si>
    <t xml:space="preserve">Owner / author</t>
  </si>
  <si>
    <t xml:space="preserve">Risk Professionals</t>
  </si>
  <si>
    <t xml:space="preserve">Classification</t>
  </si>
  <si>
    <t xml:space="preserve">Public – free resource</t>
  </si>
  <si>
    <t xml:space="preserve">Organisation being assessed</t>
  </si>
  <si>
    <t xml:space="preserve">Enter organisation name</t>
  </si>
  <si>
    <t xml:space="preserve">COPYRIGHT &amp; INTELLECTUAL PROPERTY</t>
  </si>
  <si>
    <t xml:space="preserve">© 2026 Risk Professionals Pty Ltd (RiskProfs). All rights reserved.</t>
  </si>
  <si>
    <t xml:space="preserve">This self-assessment tool, including its structure, wording, maturity scoring model, formatting and accompanying guidance, is the intellectual property of Risk Professionals Pty Ltd and is protected by copyright. It is provided free of charge for your organisation's own internal use in assessing its conformance with ISO 45001:2018.</t>
  </si>
  <si>
    <t xml:space="preserve">You may use and reproduce this tool for that internal purpose. You may not sell, sub-licence, rent, rebrand or distribute it or any derivative of it, in whole or in part, for commercial gain, nor remove any RiskProfs branding or copyright notice, without the prior written consent of Risk Professionals.</t>
  </si>
  <si>
    <t xml:space="preserve">Standard references: ISO 45001:2018 clause references are paraphrased and summarised for assessment convenience. They do not reproduce the text of the standard and are not a substitute for it. The official standard is © ISO and must be obtained from ISO or an authorised reseller.</t>
  </si>
  <si>
    <t xml:space="preserve">Disclaimer: This tool provides general information, not legal, regulatory or certification advice. Completing it does not confer certification or guarantee conformance; certification can only be granted by an accredited certification body.</t>
  </si>
  <si>
    <t xml:space="preserve">How to use this self-assessment</t>
  </si>
  <si>
    <t xml:space="preserve">ISO 45001:2018  ·  Information &amp; Instructions</t>
  </si>
  <si>
    <t xml:space="preserve">1.  About this tool</t>
  </si>
  <si>
    <t xml:space="preserve">This workbook helps your organisation assess how well its Occupational Health and Safety (OH&amp;S) management system meets ISO 45001:2018. It is a starting point for gap analysis, internal review and certification readiness, and is offered as a free resource by Risk Professionals. Work through each requirement honestly; the value comes from an accurate picture of where you stand today.</t>
  </si>
  <si>
    <t xml:space="preserve">The assessment is contained in the 'Clauses 4-10' sheet, covering every management system requirement including worker participation and the operational controls of Clause 8. The 'Dashboard' sheet summarises your results automatically as you complete the assessment.</t>
  </si>
  <si>
    <t xml:space="preserve">2.  How to complete it</t>
  </si>
  <si>
    <t xml:space="preserve">For each item, read the requirement and the 'What to look for' guidance, then record your position in the shaded input columns. Each item carries two independent assessments: a Compliance Status (are you meeting the requirement?) and a Maturity Level (how embedded and repeatable is the approach?). They are rated separately, because an organisation can be compliant on paper yet immature in practice, or maturing but not yet compliant. Only the shaded columns need your input; the calculated columns update on their own.</t>
  </si>
  <si>
    <t xml:space="preserve">Input column</t>
  </si>
  <si>
    <t xml:space="preserve">What to enter</t>
  </si>
  <si>
    <t xml:space="preserve">Compliance Status</t>
  </si>
  <si>
    <t xml:space="preserve">Select how well the requirement is currently met: Fully, Largely, Partially or Non-Conformant (see the compliance scale below). Leave blank until assessed.</t>
  </si>
  <si>
    <t xml:space="preserve">Maturity Level</t>
  </si>
  <si>
    <t xml:space="preserve">Separately, select a maturity level from 0 to 4 for how established and repeatable the approach is (see the maturity scale below).</t>
  </si>
  <si>
    <t xml:space="preserve">Evidence / Reference</t>
  </si>
  <si>
    <t xml:space="preserve">Note the policy, procedure, record or system that demonstrates the requirement.</t>
  </si>
  <si>
    <t xml:space="preserve">Gap / Action Required</t>
  </si>
  <si>
    <t xml:space="preserve">Describe what is missing and the action needed to close the gap.</t>
  </si>
  <si>
    <t xml:space="preserve">Owner</t>
  </si>
  <si>
    <t xml:space="preserve">Name the person or role accountable for the action.</t>
  </si>
  <si>
    <t xml:space="preserve">Target Date</t>
  </si>
  <si>
    <t xml:space="preserve">Enter the date by which the action is due.</t>
  </si>
  <si>
    <t xml:space="preserve">3.  Compliance scale</t>
  </si>
  <si>
    <t xml:space="preserve">Compliance is your judgement of how well the requirement is currently met. It is scored independently of maturity and drives the compliance figures on the dashboard.</t>
  </si>
  <si>
    <t xml:space="preserve">Status</t>
  </si>
  <si>
    <t xml:space="preserve">What it means</t>
  </si>
  <si>
    <t xml:space="preserve">Score</t>
  </si>
  <si>
    <t xml:space="preserve">Fully Conformant</t>
  </si>
  <si>
    <t xml:space="preserve">The requirement is fully met, with no gaps.</t>
  </si>
  <si>
    <t xml:space="preserve">Largely Conformant</t>
  </si>
  <si>
    <t xml:space="preserve">The requirement is met in most respects, with only minor gaps.</t>
  </si>
  <si>
    <t xml:space="preserve">Partially Conformant</t>
  </si>
  <si>
    <t xml:space="preserve">The requirement is partly met; significant gaps remain.</t>
  </si>
  <si>
    <t xml:space="preserve">Non-Conformant</t>
  </si>
  <si>
    <t xml:space="preserve">The requirement is not met.</t>
  </si>
  <si>
    <t xml:space="preserve">An item with no compliance status is shown as 'Not Started' and counts as zero until you assess it.</t>
  </si>
  <si>
    <t xml:space="preserve">4.  Maturity scale</t>
  </si>
  <si>
    <t xml:space="preserve">Maturity is a separate judgement of how established, documented and repeatable the approach is, regardless of current compliance. It drives the average maturity figures on the dashboard, so apply it consistently.</t>
  </si>
  <si>
    <t xml:space="preserve">Level</t>
  </si>
  <si>
    <t xml:space="preserve">Stage</t>
  </si>
  <si>
    <t xml:space="preserve">Not Implemented</t>
  </si>
  <si>
    <t xml:space="preserve">The requirement is not addressed. No activity, evidence or awareness in place.</t>
  </si>
  <si>
    <t xml:space="preserve">Initial / Ad hoc</t>
  </si>
  <si>
    <t xml:space="preserve">Activity is informal, inconsistent or reactive. Little or no documentation exists.</t>
  </si>
  <si>
    <t xml:space="preserve">Defined</t>
  </si>
  <si>
    <t xml:space="preserve">An approach is documented and approved, and is partially implemented across the scope.</t>
  </si>
  <si>
    <t xml:space="preserve">Implemented</t>
  </si>
  <si>
    <t xml:space="preserve">The approach is fully implemented and operating consistently across the defined scope.</t>
  </si>
  <si>
    <t xml:space="preserve">Optimised</t>
  </si>
  <si>
    <t xml:space="preserve">The approach is implemented, measured and continually improved based on performance data.</t>
  </si>
  <si>
    <t xml:space="preserve">5.  Reading the dashboard</t>
  </si>
  <si>
    <t xml:space="preserve">The dashboard updates automatically. The tiles show your overall compliance, average maturity and assessment progress. The section table breaks results down by clause, showing average maturity and compliance side by side with a red / amber / green band. Separate distribution tables show how your compliance statuses and maturity levels are spread.</t>
  </si>
  <si>
    <t xml:space="preserve">Suggested reading: below 50% (red) indicates significant gaps and foundational work; 50-79% (amber) indicates partial implementation with defined actions to close; 80% and above (green) indicates a largely conformant, well-embedded system approaching certification readiness.</t>
  </si>
  <si>
    <t xml:space="preserve">6.  Need help getting to certification?</t>
  </si>
  <si>
    <t xml:space="preserve">Risk Professionals provides ISO 45001 implementation toolkits, gap assessments, internal audits and virtual executive support to take you from this self-assessment to certification. Visit www.riskprofs.com or get in touch to discuss your programme.</t>
  </si>
  <si>
    <t xml:space="preserve">© 2026 Risk Professionals Pty Ltd (RiskProfs). Free resource — internal use only. See the Cover sheet for full copyright and IP terms.</t>
  </si>
  <si>
    <t xml:space="preserve">ISO 45001:2018  ·  Conformance Dashboard</t>
  </si>
  <si>
    <t xml:space="preserve">Live summary — updates automatically as you complete the assessment sheets.</t>
  </si>
  <si>
    <t xml:space="preserve">OVERALL COMPLIANCE</t>
  </si>
  <si>
    <t xml:space="preserve">AVERAGE MATURITY</t>
  </si>
  <si>
    <t xml:space="preserve">ASSESSMENT PROGRESS</t>
  </si>
  <si>
    <t xml:space="preserve">Mean compliance across items</t>
  </si>
  <si>
    <t xml:space="preserve">Mean maturity level (0 to 4)</t>
  </si>
  <si>
    <t xml:space="preserve">Compliance rated so far</t>
  </si>
  <si>
    <t xml:space="preserve">FULLY CONFORMANT</t>
  </si>
  <si>
    <t xml:space="preserve">OPEN GAPS</t>
  </si>
  <si>
    <t xml:space="preserve">NOT STARTED</t>
  </si>
  <si>
    <t xml:space="preserve">Compliance status: fully</t>
  </si>
  <si>
    <t xml:space="preserve">Non-conformant or partial</t>
  </si>
  <si>
    <t xml:space="preserve">Clauses not yet rated</t>
  </si>
  <si>
    <t xml:space="preserve">PERFORMANCE BY SECTION</t>
  </si>
  <si>
    <t xml:space="preserve">Section</t>
  </si>
  <si>
    <t xml:space="preserve">Items</t>
  </si>
  <si>
    <t xml:space="preserve">Assessed</t>
  </si>
  <si>
    <t xml:space="preserve">Avg Maturity</t>
  </si>
  <si>
    <t xml:space="preserve">Compliance</t>
  </si>
  <si>
    <t xml:space="preserve">4  Context of the organisation</t>
  </si>
  <si>
    <t xml:space="preserve">5  Leadership and worker participation</t>
  </si>
  <si>
    <t xml:space="preserve">6  Planning</t>
  </si>
  <si>
    <t xml:space="preserve">7  Support</t>
  </si>
  <si>
    <t xml:space="preserve">8  Operation</t>
  </si>
  <si>
    <t xml:space="preserve">9  Performance evaluation</t>
  </si>
  <si>
    <t xml:space="preserve">10  Improvement</t>
  </si>
  <si>
    <t xml:space="preserve">TOTAL — All requirements</t>
  </si>
  <si>
    <t xml:space="preserve">COMPLIANCE DISTRIBUTION</t>
  </si>
  <si>
    <t xml:space="preserve">MATURITY DISTRIBUTION</t>
  </si>
  <si>
    <t xml:space="preserve">Rating</t>
  </si>
  <si>
    <t xml:space="preserve">Count</t>
  </si>
  <si>
    <t xml:space="preserve">Share</t>
  </si>
  <si>
    <t xml:space="preserve">Maturity level</t>
  </si>
  <si>
    <t xml:space="preserve">0 – Not Implemented</t>
  </si>
  <si>
    <t xml:space="preserve">1 – Initial / Ad hoc</t>
  </si>
  <si>
    <t xml:space="preserve">2 – Defined</t>
  </si>
  <si>
    <t xml:space="preserve">3 – Implemented</t>
  </si>
  <si>
    <t xml:space="preserve">Not Started</t>
  </si>
  <si>
    <t xml:space="preserve">4 – Optimised</t>
  </si>
  <si>
    <t xml:space="preserve">© 2026 Risk Professionals Pty Ltd (RiskProfs) · www.riskprofs.com · Free resource — internal use only.</t>
  </si>
  <si>
    <t xml:space="preserve">ISO 45001:2018  ·  Clauses 4 to 10 — Management System Requirements</t>
  </si>
  <si>
    <t xml:space="preserve">All clauses are mandatory. For each, select a Compliance Status and a Maturity Level (two independent assessments); Maturity Stage and Compliance % are calculated.</t>
  </si>
  <si>
    <t xml:space="preserve">Ref</t>
  </si>
  <si>
    <t xml:space="preserve">Clause / Requirement</t>
  </si>
  <si>
    <t xml:space="preserve">What to look for</t>
  </si>
  <si>
    <t xml:space="preserve">Maturity
Level</t>
  </si>
  <si>
    <t xml:space="preserve">Maturity Stage</t>
  </si>
  <si>
    <t xml:space="preserve">Compliance %</t>
  </si>
  <si>
    <t xml:space="preserve">4.1</t>
  </si>
  <si>
    <t xml:space="preserve">Understanding the organisation and its context</t>
  </si>
  <si>
    <t xml:space="preserve">Determine external and internal issues relevant to the organisation's purpose that affect the ability of the OH&amp;S management system to achieve its intended outcomes.</t>
  </si>
  <si>
    <t xml:space="preserve">4</t>
  </si>
  <si>
    <t xml:space="preserve">4.2</t>
  </si>
  <si>
    <t xml:space="preserve">Understanding the needs and expectations of workers and other interested parties</t>
  </si>
  <si>
    <t xml:space="preserve">Determine the workers and other interested parties relevant to the OH&amp;S management system, their relevant needs and expectations (requirements), and which become compliance obligations.</t>
  </si>
  <si>
    <t xml:space="preserve">4.3</t>
  </si>
  <si>
    <t xml:space="preserve">Determining the scope of the OH&amp;S management system</t>
  </si>
  <si>
    <t xml:space="preserve">Determine the boundaries and applicability of the OH&amp;S management system considering the issues, requirements and planned or performed work-related activities; keep the scope as documented information.</t>
  </si>
  <si>
    <t xml:space="preserve">4.4</t>
  </si>
  <si>
    <t xml:space="preserve">OH&amp;S management system</t>
  </si>
  <si>
    <t xml:space="preserve">Establish, implement, maintain and continually improve the OH&amp;S management system, including the processes needed and their interactions.</t>
  </si>
  <si>
    <t xml:space="preserve">5.1</t>
  </si>
  <si>
    <t xml:space="preserve">Leadership and commitment</t>
  </si>
  <si>
    <t xml:space="preserve">Top management demonstrates leadership and commitment by taking overall responsibility for protecting workers, ensuring the OH&amp;S policy and objectives are set, integrating requirements, providing resources and developing a positive OH&amp;S culture.</t>
  </si>
  <si>
    <t xml:space="preserve">5</t>
  </si>
  <si>
    <t xml:space="preserve">5.2</t>
  </si>
  <si>
    <t xml:space="preserve">OH&amp;S policy</t>
  </si>
  <si>
    <t xml:space="preserve">Establish an OH&amp;S policy that includes commitments to provide safe and healthy working conditions, fulfil legal and other requirements, eliminate hazards and reduce OH&amp;S risks, continually improve and consult and enable participation of workers.</t>
  </si>
  <si>
    <t xml:space="preserve">5.3</t>
  </si>
  <si>
    <t xml:space="preserve">Organisational roles, responsibilities and authorities</t>
  </si>
  <si>
    <t xml:space="preserve">Assign and communicate the responsibilities and authorities for relevant roles, and ensure workers at each level take responsibility for those aspects of the system over which they have control.</t>
  </si>
  <si>
    <t xml:space="preserve">5.4</t>
  </si>
  <si>
    <t xml:space="preserve">Consultation and participation of workers</t>
  </si>
  <si>
    <t xml:space="preserve">Establish, implement and maintain processes for consultation and participation of workers (and their representatives) at all applicable levels in developing, planning, implementing, evaluating and improving the OH&amp;S management system, removing barriers to participation.</t>
  </si>
  <si>
    <t xml:space="preserve">6.1.1</t>
  </si>
  <si>
    <t xml:space="preserve">Actions to address risks and opportunities – General</t>
  </si>
  <si>
    <t xml:space="preserve">When planning, consider the issues (4.1), requirements (4.2) and scope, and determine the risks and opportunities that need to be addressed to give assurance of intended outcomes, prevent undesired effects and achieve continual improvement.</t>
  </si>
  <si>
    <t xml:space="preserve">6</t>
  </si>
  <si>
    <t xml:space="preserve">6.1.2</t>
  </si>
  <si>
    <t xml:space="preserve">Hazard identification and assessment of risks and opportunities</t>
  </si>
  <si>
    <t xml:space="preserve">Establish ongoing, proactive processes to identify hazards, assess OH&amp;S risks and other risks to the system, and identify OH&amp;S opportunities and other opportunities to improve OH&amp;S performance.</t>
  </si>
  <si>
    <t xml:space="preserve">6.1.3</t>
  </si>
  <si>
    <t xml:space="preserve">Determination of legal requirements and other requirements</t>
  </si>
  <si>
    <t xml:space="preserve">Establish processes to determine and have access to up-to-date legal requirements and other requirements applicable to the organisation's hazards, OH&amp;S risks and management system.</t>
  </si>
  <si>
    <t xml:space="preserve">6.1.4</t>
  </si>
  <si>
    <t xml:space="preserve">Planning action</t>
  </si>
  <si>
    <t xml:space="preserve">Plan actions to address the identified risks and opportunities, legal and other requirements, and emergency situations; integrate the actions into the management system and evaluate their effectiveness.</t>
  </si>
  <si>
    <t xml:space="preserve">6.2.1</t>
  </si>
  <si>
    <t xml:space="preserve">OH&amp;S objectives</t>
  </si>
  <si>
    <t xml:space="preserve">Establish measurable (if practicable) OH&amp;S objectives at relevant functions and levels, consistent with the policy, to maintain and continually improve the system and OH&amp;S performance.</t>
  </si>
  <si>
    <t xml:space="preserve">6.2.2</t>
  </si>
  <si>
    <t xml:space="preserve">Planning to achieve OH&amp;S objectives</t>
  </si>
  <si>
    <t xml:space="preserve">Determine what will be done to achieve OH&amp;S objectives, the resources required, who is responsible, when it will be completed and how results will be evaluated, including indicators for monitoring.</t>
  </si>
  <si>
    <t xml:space="preserve">7.1</t>
  </si>
  <si>
    <t xml:space="preserve">Resources</t>
  </si>
  <si>
    <t xml:space="preserve">Determine and provide the resources needed to establish, implement, maintain and continually improve the OH&amp;S management system.</t>
  </si>
  <si>
    <t xml:space="preserve">7</t>
  </si>
  <si>
    <t xml:space="preserve">7.2</t>
  </si>
  <si>
    <t xml:space="preserve">Competence</t>
  </si>
  <si>
    <t xml:space="preserve">Determine the necessary competence of workers that affects OH&amp;S performance, ensure competence (including the ability to identify hazards), take action where needed and retain evidence.</t>
  </si>
  <si>
    <t xml:space="preserve">7.3</t>
  </si>
  <si>
    <t xml:space="preserve">Awareness</t>
  </si>
  <si>
    <t xml:space="preserve">Ensure workers are aware of the OH&amp;S policy and objectives, their contribution, the implications of not conforming, incidents relevant to them, and their ability to remove themselves from imminent danger.</t>
  </si>
  <si>
    <t xml:space="preserve">7.4.1</t>
  </si>
  <si>
    <t xml:space="preserve">Communication – General</t>
  </si>
  <si>
    <t xml:space="preserve">Establish, implement and maintain processes for the internal and external communications relevant to the OH&amp;S management system, including what, when, with whom and how, taking account of diversity and the views of interested parties.</t>
  </si>
  <si>
    <t xml:space="preserve">7.4.2</t>
  </si>
  <si>
    <t xml:space="preserve">Internal communication</t>
  </si>
  <si>
    <t xml:space="preserve">Internally communicate information relevant to the OH&amp;S management system among the various levels and functions, including changes, and enable workers to contribute to continual improvement.</t>
  </si>
  <si>
    <t xml:space="preserve">7.4.3</t>
  </si>
  <si>
    <t xml:space="preserve">External communication</t>
  </si>
  <si>
    <t xml:space="preserve">Externally communicate information relevant to the OH&amp;S management system as established by the organisation's processes and taking account of its compliance obligations.</t>
  </si>
  <si>
    <t xml:space="preserve">7.5.1</t>
  </si>
  <si>
    <t xml:space="preserve">Documented information – General</t>
  </si>
  <si>
    <t xml:space="preserve">The OH&amp;S management system includes the documented information required by the standard and that determined by the organisation as necessary for effectiveness.</t>
  </si>
  <si>
    <t xml:space="preserve">7.5.2</t>
  </si>
  <si>
    <t xml:space="preserve">Creating and updating</t>
  </si>
  <si>
    <t xml:space="preserve">When creating and updating documented information, ensure appropriate identification, format and media, and review and approval for suitability and adequacy.</t>
  </si>
  <si>
    <t xml:space="preserve">7.5.3</t>
  </si>
  <si>
    <t xml:space="preserve">Control of documented information</t>
  </si>
  <si>
    <t xml:space="preserve">Control documented information so it is available and protected where needed, addressing distribution, access, storage, version control, retention and disposition, including documents of external origin.</t>
  </si>
  <si>
    <t xml:space="preserve">8.1.1</t>
  </si>
  <si>
    <t xml:space="preserve">Operational planning and control – General</t>
  </si>
  <si>
    <t xml:space="preserve">Plan, implement, control and maintain the processes needed to meet OH&amp;S requirements and the clause 6 actions by establishing criteria, implementing control, maintaining documented information, and adapting work to workers.</t>
  </si>
  <si>
    <t xml:space="preserve">8</t>
  </si>
  <si>
    <t xml:space="preserve">8.1.2</t>
  </si>
  <si>
    <t xml:space="preserve">Eliminating hazards and reducing OH&amp;S risks</t>
  </si>
  <si>
    <t xml:space="preserve">Establish processes for the elimination of hazards and reduction of OH&amp;S risks using the hierarchy of controls (eliminate, substitute, engineering controls/reorganisation, administrative controls, personal protective equipment).</t>
  </si>
  <si>
    <t xml:space="preserve">8.1.3</t>
  </si>
  <si>
    <t xml:space="preserve">Management of change</t>
  </si>
  <si>
    <t xml:space="preserve">Establish processes for the implementation and control of planned temporary and permanent changes that impact OH&amp;S performance (new products, processes, legal changes, knowledge, technology) and review consequences of unintended changes.</t>
  </si>
  <si>
    <t xml:space="preserve">8.1.4</t>
  </si>
  <si>
    <t xml:space="preserve">Procurement</t>
  </si>
  <si>
    <t xml:space="preserve">Establish processes to control the procurement of products and services to ensure conformity with the OH&amp;S management system, including requirements for contractors and outsourced functions.</t>
  </si>
  <si>
    <t xml:space="preserve">8.2</t>
  </si>
  <si>
    <t xml:space="preserve">Emergency preparedness and response</t>
  </si>
  <si>
    <t xml:space="preserve">Establish, implement and maintain processes to prepare for and respond to potential emergency situations, including planned response, training, testing, communication and review of the response after incidents and tests.</t>
  </si>
  <si>
    <t xml:space="preserve">9.1.1</t>
  </si>
  <si>
    <t xml:space="preserve">Monitoring, measurement, analysis and performance evaluation – General</t>
  </si>
  <si>
    <t xml:space="preserve">Determine what needs to be monitored and measured, the methods, criteria and when, to evaluate OH&amp;S performance and the effectiveness of the management system; retain evidence and maintain/calibrate equipment.</t>
  </si>
  <si>
    <t xml:space="preserve">9</t>
  </si>
  <si>
    <t xml:space="preserve">9.1.2</t>
  </si>
  <si>
    <t xml:space="preserve">Evaluation of compliance</t>
  </si>
  <si>
    <t xml:space="preserve">Establish, implement and maintain processes for evaluating compliance with legal requirements and other requirements, determining frequency and methods, taking action and maintaining knowledge of compliance status.</t>
  </si>
  <si>
    <t xml:space="preserve">9.2.1</t>
  </si>
  <si>
    <t xml:space="preserve">Internal audit – General</t>
  </si>
  <si>
    <t xml:space="preserve">Conduct internal audits at planned intervals to determine whether the OH&amp;S management system conforms to the organisation's own requirements and the standard and is effectively implemented and maintained.</t>
  </si>
  <si>
    <t xml:space="preserve">9.2.2</t>
  </si>
  <si>
    <t xml:space="preserve">Internal audit programme</t>
  </si>
  <si>
    <t xml:space="preserve">Plan, establish, implement and maintain an audit programme; define criteria and scope; ensure objective auditors; report results to relevant managers, workers and worker representatives; and take action on nonconformities.</t>
  </si>
  <si>
    <t xml:space="preserve">9.3</t>
  </si>
  <si>
    <t xml:space="preserve">Management review</t>
  </si>
  <si>
    <t xml:space="preserve">Top management reviews the OH&amp;S management system at planned intervals for continuing suitability, adequacy and effectiveness, considering status of actions, changes, performance, participation/consultation, resources, communications and improvement opportunities; retain results.</t>
  </si>
  <si>
    <t xml:space="preserve">10.1</t>
  </si>
  <si>
    <t xml:space="preserve">Improvement – General</t>
  </si>
  <si>
    <t xml:space="preserve">Determine and select opportunities for improvement and implement necessary actions to achieve the intended outcomes of the OH&amp;S management system.</t>
  </si>
  <si>
    <t xml:space="preserve">10</t>
  </si>
  <si>
    <t xml:space="preserve">10.2</t>
  </si>
  <si>
    <t xml:space="preserve">Incident, nonconformity and corrective action</t>
  </si>
  <si>
    <t xml:space="preserve">Establish processes to report, investigate and take action on incidents and nonconformities, determine and eliminate root causes (including reviewing OH&amp;S risk assessments), take corrective action and review effectiveness; retain documented information.</t>
  </si>
  <si>
    <t xml:space="preserve">10.3</t>
  </si>
  <si>
    <t xml:space="preserve">Continual improvement</t>
  </si>
  <si>
    <t xml:space="preserve">Continually improve the suitability, adequacy and effectiveness of the OH&amp;S management system to enhance OH&amp;S performance, promote a positive culture and worker participation.</t>
  </si>
  <si>
    <t xml:space="preserve">MaturityLevel</t>
  </si>
  <si>
    <t xml:space="preserve">MaturityName</t>
  </si>
  <si>
    <t xml:space="preserve">ComplianceStatus</t>
  </si>
  <si>
    <t xml:space="preserve">ComplianceScore</t>
  </si>
  <si>
    <t xml:space="preserve">Applicability</t>
  </si>
  <si>
    <t xml:space="preserve">Applicable</t>
  </si>
  <si>
    <t xml:space="preserve">Not Applicable</t>
  </si>
</sst>
</file>

<file path=xl/styles.xml><?xml version="1.0" encoding="utf-8"?>
<styleSheet xmlns="http://schemas.openxmlformats.org/spreadsheetml/2006/main">
  <numFmts count="7">
    <numFmt numFmtId="164" formatCode="General"/>
    <numFmt numFmtId="165" formatCode="0%"/>
    <numFmt numFmtId="166" formatCode="0.0&quot; / 4&quot;"/>
    <numFmt numFmtId="167" formatCode="0"/>
    <numFmt numFmtId="168" formatCode="General"/>
    <numFmt numFmtId="169" formatCode="0.0"/>
    <numFmt numFmtId="170" formatCode="dd\ mmm\ yyyy"/>
  </numFmts>
  <fonts count="37">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30"/>
      <color rgb="FF0E2841"/>
      <name val="Calibri"/>
      <family val="0"/>
      <charset val="1"/>
    </font>
    <font>
      <sz val="15"/>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b val="true"/>
      <sz val="9"/>
      <color rgb="FF1E7A3C"/>
      <name val="Calibri"/>
      <family val="0"/>
      <charset val="1"/>
    </font>
    <font>
      <b val="true"/>
      <sz val="9"/>
      <color rgb="FF5A7A1C"/>
      <name val="Calibri"/>
      <family val="0"/>
      <charset val="1"/>
    </font>
    <font>
      <b val="true"/>
      <sz val="9"/>
      <color rgb="FF97690A"/>
      <name val="Calibri"/>
      <family val="0"/>
      <charset val="1"/>
    </font>
    <font>
      <b val="true"/>
      <sz val="9"/>
      <color rgb="FFB22A2A"/>
      <name val="Calibri"/>
      <family val="0"/>
      <charset val="1"/>
    </font>
    <font>
      <b val="true"/>
      <sz val="11"/>
      <color rgb="FF0E2841"/>
      <name val="Calibri"/>
      <family val="0"/>
      <charset val="1"/>
    </font>
    <font>
      <b val="true"/>
      <sz val="9.5"/>
      <color rgb="FF1A2733"/>
      <name val="Calibri"/>
      <family val="0"/>
      <charset val="1"/>
    </font>
    <font>
      <sz val="8.5"/>
      <color rgb="FF5B6B7A"/>
      <name val="Calibri"/>
      <family val="0"/>
      <charset val="1"/>
    </font>
    <font>
      <b val="true"/>
      <sz val="9"/>
      <color rgb="FFC4943E"/>
      <name val="Calibri"/>
      <family val="0"/>
      <charset val="1"/>
    </font>
    <font>
      <b val="true"/>
      <sz val="26"/>
      <color rgb="FFFFFFFF"/>
      <name val="Calibri"/>
      <family val="0"/>
      <charset val="1"/>
    </font>
    <font>
      <sz val="8.5"/>
      <color rgb="FFC9D3DD"/>
      <name val="Calibri"/>
      <family val="0"/>
      <charset val="1"/>
    </font>
    <font>
      <b val="true"/>
      <sz val="9.5"/>
      <color rgb="FFFFFFFF"/>
      <name val="Calibri"/>
      <family val="0"/>
      <charset val="1"/>
    </font>
    <font>
      <b val="true"/>
      <sz val="9"/>
      <color rgb="FF1A2733"/>
      <name val="Calibri"/>
      <family val="0"/>
      <charset val="1"/>
    </font>
    <font>
      <b val="true"/>
      <sz val="9"/>
      <color rgb="FFFFFFFF"/>
      <name val="Calibri"/>
      <family val="0"/>
      <charset val="1"/>
    </font>
    <font>
      <sz val="9"/>
      <color rgb="FF1A2733"/>
      <name val="Calibri"/>
      <family val="0"/>
      <charset val="1"/>
    </font>
    <font>
      <b val="true"/>
      <sz val="9"/>
      <color rgb="FF6B7686"/>
      <name val="Calibri"/>
      <family val="0"/>
      <charset val="1"/>
    </font>
  </fonts>
  <fills count="16">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EEF1F4"/>
      </patternFill>
    </fill>
    <fill>
      <patternFill patternType="solid">
        <fgColor rgb="FFF5E9D2"/>
        <bgColor rgb="FFFBEECB"/>
      </patternFill>
    </fill>
    <fill>
      <patternFill patternType="solid">
        <fgColor rgb="FF1E3D5C"/>
        <bgColor rgb="FF0E2841"/>
      </patternFill>
    </fill>
    <fill>
      <patternFill patternType="solid">
        <fgColor rgb="FFFBEFD6"/>
        <bgColor rgb="FFFBEECB"/>
      </patternFill>
    </fill>
    <fill>
      <patternFill patternType="solid">
        <fgColor rgb="FFD8ECDB"/>
        <bgColor rgb="FFE7F1D6"/>
      </patternFill>
    </fill>
    <fill>
      <patternFill patternType="solid">
        <fgColor rgb="FFE7F1D6"/>
        <bgColor rgb="FFD8ECDB"/>
      </patternFill>
    </fill>
    <fill>
      <patternFill patternType="solid">
        <fgColor rgb="FFFBEECB"/>
        <bgColor rgb="FFFBEFD6"/>
      </patternFill>
    </fill>
    <fill>
      <patternFill patternType="solid">
        <fgColor rgb="FFF6DEDE"/>
        <bgColor rgb="FFF5E9D2"/>
      </patternFill>
    </fill>
    <fill>
      <patternFill patternType="solid">
        <fgColor rgb="FFEAEDF0"/>
        <bgColor rgb="FFEEF1F4"/>
      </patternFill>
    </fill>
    <fill>
      <patternFill patternType="solid">
        <fgColor rgb="FF35526E"/>
        <bgColor rgb="FF1E3D5C"/>
      </patternFill>
    </fill>
    <fill>
      <patternFill patternType="solid">
        <fgColor rgb="FFFFFFFF"/>
        <bgColor rgb="FFF2F4F7"/>
      </patternFill>
    </fill>
    <fill>
      <patternFill patternType="solid">
        <fgColor rgb="FFEEF1F4"/>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2" borderId="2" xfId="0" applyFont="true" applyBorder="true" applyAlignment="true" applyProtection="false">
      <alignment horizontal="left" vertical="center" textRotation="0" wrapText="false" indent="0" shrinkToFit="false"/>
      <protection locked="true" hidden="false"/>
    </xf>
    <xf numFmtId="164" fontId="17" fillId="5" borderId="0" xfId="0" applyFont="true" applyBorder="true" applyAlignment="true" applyProtection="false">
      <alignment horizontal="left" vertical="center" textRotation="0" wrapText="false" indent="0" shrinkToFit="false"/>
      <protection locked="true" hidden="false"/>
    </xf>
    <xf numFmtId="164" fontId="18"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19" fillId="2" borderId="0" xfId="0" applyFont="true" applyBorder="false" applyAlignment="true" applyProtection="false">
      <alignment horizontal="left" vertical="center" textRotation="0" wrapText="false" indent="0" shrinkToFit="false"/>
      <protection locked="true" hidden="false"/>
    </xf>
    <xf numFmtId="164" fontId="19" fillId="2" borderId="0" xfId="0" applyFont="true" applyBorder="true" applyAlignment="true" applyProtection="false">
      <alignment horizontal="left" vertical="center" textRotation="0" wrapText="false" indent="0" shrinkToFit="false"/>
      <protection locked="true" hidden="false"/>
    </xf>
    <xf numFmtId="164" fontId="20" fillId="7" borderId="1" xfId="0" applyFont="true" applyBorder="true" applyAlignment="true" applyProtection="false">
      <alignment horizontal="left" vertical="top"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19" fillId="2" borderId="1" xfId="0" applyFont="true" applyBorder="true" applyAlignment="true" applyProtection="false">
      <alignment horizontal="left" vertical="center" textRotation="0" wrapText="false" indent="0" shrinkToFit="false"/>
      <protection locked="true" hidden="false"/>
    </xf>
    <xf numFmtId="164" fontId="22" fillId="8" borderId="1" xfId="0" applyFont="true" applyBorder="true" applyAlignment="true" applyProtection="false">
      <alignment horizontal="left" vertical="center" textRotation="0" wrapText="true" indent="0" shrinkToFit="false"/>
      <protection locked="true" hidden="false"/>
    </xf>
    <xf numFmtId="165" fontId="20" fillId="0" borderId="1" xfId="0" applyFont="true" applyBorder="true" applyAlignment="true" applyProtection="false">
      <alignment horizontal="center" vertical="center" textRotation="0" wrapText="false" indent="0" shrinkToFit="false"/>
      <protection locked="true" hidden="false"/>
    </xf>
    <xf numFmtId="164" fontId="23" fillId="9" borderId="1" xfId="0" applyFont="true" applyBorder="true" applyAlignment="true" applyProtection="false">
      <alignment horizontal="left" vertical="center" textRotation="0" wrapText="true" indent="0" shrinkToFit="false"/>
      <protection locked="true" hidden="false"/>
    </xf>
    <xf numFmtId="164" fontId="24" fillId="10" borderId="1" xfId="0" applyFont="true" applyBorder="true" applyAlignment="true" applyProtection="false">
      <alignment horizontal="left" vertical="center" textRotation="0" wrapText="true" indent="0" shrinkToFit="false"/>
      <protection locked="true" hidden="false"/>
    </xf>
    <xf numFmtId="164" fontId="25" fillId="11" borderId="1" xfId="0" applyFont="true" applyBorder="true" applyAlignment="true" applyProtection="false">
      <alignment horizontal="left" vertical="center" textRotation="0" wrapText="true" indent="0" shrinkToFit="false"/>
      <protection locked="true" hidden="false"/>
    </xf>
    <xf numFmtId="164" fontId="26" fillId="4" borderId="1" xfId="0" applyFont="true" applyBorder="true" applyAlignment="true" applyProtection="false">
      <alignment horizontal="center" vertical="center" textRotation="0" wrapText="false" indent="0" shrinkToFit="false"/>
      <protection locked="true" hidden="false"/>
    </xf>
    <xf numFmtId="164" fontId="27" fillId="0"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top" textRotation="0" wrapText="true" indent="0" shrinkToFit="false"/>
      <protection locked="true" hidden="false"/>
    </xf>
    <xf numFmtId="164" fontId="29" fillId="2" borderId="0" xfId="0" applyFont="true" applyBorder="true" applyAlignment="true" applyProtection="false">
      <alignment horizontal="left" vertical="center" textRotation="0" wrapText="false" indent="0" shrinkToFit="false"/>
      <protection locked="true" hidden="false"/>
    </xf>
    <xf numFmtId="165" fontId="30" fillId="2" borderId="0" xfId="0" applyFont="true" applyBorder="true" applyAlignment="true" applyProtection="false">
      <alignment horizontal="left" vertical="center" textRotation="0" wrapText="false" indent="0" shrinkToFit="false"/>
      <protection locked="true" hidden="false"/>
    </xf>
    <xf numFmtId="166" fontId="30" fillId="2" borderId="0" xfId="0" applyFont="true" applyBorder="true" applyAlignment="true" applyProtection="false">
      <alignment horizontal="left" vertical="center" textRotation="0" wrapText="false" indent="0" shrinkToFit="false"/>
      <protection locked="true" hidden="false"/>
    </xf>
    <xf numFmtId="164" fontId="30" fillId="2" borderId="0" xfId="0" applyFont="true" applyBorder="true" applyAlignment="true" applyProtection="false">
      <alignment horizontal="left" vertical="center" textRotation="0" wrapText="false" indent="0" shrinkToFit="false"/>
      <protection locked="true" hidden="false"/>
    </xf>
    <xf numFmtId="164" fontId="31" fillId="2" borderId="2" xfId="0" applyFont="true" applyBorder="true" applyAlignment="true" applyProtection="false">
      <alignment horizontal="left" vertical="top" textRotation="0" wrapText="false" indent="0" shrinkToFit="false"/>
      <protection locked="true" hidden="false"/>
    </xf>
    <xf numFmtId="167" fontId="30" fillId="2" borderId="0" xfId="0" applyFont="true" applyBorder="true" applyAlignment="true" applyProtection="false">
      <alignment horizontal="left" vertical="center" textRotation="0" wrapText="false" indent="0" shrinkToFit="false"/>
      <protection locked="true" hidden="false"/>
    </xf>
    <xf numFmtId="164" fontId="32" fillId="2" borderId="1" xfId="0" applyFont="true" applyBorder="true" applyAlignment="true" applyProtection="false">
      <alignment horizontal="left" vertical="center" textRotation="0" wrapText="true" indent="0" shrinkToFit="false"/>
      <protection locked="true" hidden="false"/>
    </xf>
    <xf numFmtId="164" fontId="32" fillId="2"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8" fontId="21" fillId="0" borderId="1" xfId="0" applyFont="true" applyBorder="true" applyAlignment="true" applyProtection="false">
      <alignment horizontal="center" vertical="center" textRotation="0" wrapText="true" indent="0" shrinkToFit="false"/>
      <protection locked="true" hidden="false"/>
    </xf>
    <xf numFmtId="169" fontId="21" fillId="0" borderId="1" xfId="0" applyFont="true" applyBorder="true" applyAlignment="true" applyProtection="false">
      <alignment horizontal="center" vertical="center" textRotation="0" wrapText="true" indent="0" shrinkToFit="false"/>
      <protection locked="true" hidden="false"/>
    </xf>
    <xf numFmtId="165" fontId="21" fillId="0" borderId="1" xfId="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true" applyProtection="false">
      <alignment horizontal="center" vertical="center" textRotation="0" wrapText="true" indent="0" shrinkToFit="false"/>
      <protection locked="true" hidden="false"/>
    </xf>
    <xf numFmtId="164" fontId="20" fillId="5" borderId="1" xfId="0" applyFont="true" applyBorder="true" applyAlignment="true" applyProtection="false">
      <alignment horizontal="left" vertical="center" textRotation="0" wrapText="true" indent="0" shrinkToFit="false"/>
      <protection locked="true" hidden="false"/>
    </xf>
    <xf numFmtId="168" fontId="27" fillId="5" borderId="1" xfId="0" applyFont="true" applyBorder="true" applyAlignment="true" applyProtection="false">
      <alignment horizontal="center" vertical="center" textRotation="0" wrapText="true" indent="0" shrinkToFit="false"/>
      <protection locked="true" hidden="false"/>
    </xf>
    <xf numFmtId="169" fontId="27" fillId="5" borderId="1" xfId="0" applyFont="true" applyBorder="true" applyAlignment="true" applyProtection="false">
      <alignment horizontal="center" vertical="center" textRotation="0" wrapText="true" indent="0" shrinkToFit="false"/>
      <protection locked="true" hidden="false"/>
    </xf>
    <xf numFmtId="165" fontId="27" fillId="5" borderId="1" xfId="0" applyFont="true" applyBorder="true" applyAlignment="true" applyProtection="false">
      <alignment horizontal="center" vertical="center" textRotation="0" wrapText="true" indent="0" shrinkToFit="false"/>
      <protection locked="true" hidden="false"/>
    </xf>
    <xf numFmtId="164" fontId="33" fillId="5" borderId="1" xfId="0" applyFont="true" applyBorder="true" applyAlignment="true" applyProtection="false">
      <alignment horizontal="center" vertical="center" textRotation="0" wrapText="tru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center" vertical="center" textRotation="0" wrapText="false" indent="0" shrinkToFit="false"/>
      <protection locked="true" hidden="false"/>
    </xf>
    <xf numFmtId="167" fontId="35" fillId="0" borderId="1" xfId="0" applyFont="true" applyBorder="true" applyAlignment="true" applyProtection="false">
      <alignment horizontal="center" vertical="center" textRotation="0" wrapText="false" indent="0" shrinkToFit="false"/>
      <protection locked="true" hidden="false"/>
    </xf>
    <xf numFmtId="165" fontId="35" fillId="0" borderId="1" xfId="0" applyFont="true" applyBorder="true" applyAlignment="true" applyProtection="false">
      <alignment horizontal="center" vertical="center" textRotation="0" wrapText="false" indent="0" shrinkToFit="false"/>
      <protection locked="true" hidden="false"/>
    </xf>
    <xf numFmtId="164" fontId="35" fillId="4" borderId="1" xfId="0" applyFont="true" applyBorder="true" applyAlignment="true" applyProtection="false">
      <alignment horizontal="left" vertical="center" textRotation="0" wrapText="true" indent="0" shrinkToFit="false"/>
      <protection locked="true" hidden="false"/>
    </xf>
    <xf numFmtId="164" fontId="36" fillId="12"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center" textRotation="0" wrapText="false" indent="0" shrinkToFit="false"/>
      <protection locked="true" hidden="false"/>
    </xf>
    <xf numFmtId="164" fontId="32" fillId="2" borderId="3" xfId="0" applyFont="true" applyBorder="true" applyAlignment="true" applyProtection="false">
      <alignment horizontal="center" vertical="center" textRotation="0" wrapText="true" indent="0" shrinkToFit="false"/>
      <protection locked="true" hidden="false"/>
    </xf>
    <xf numFmtId="164" fontId="11" fillId="13" borderId="2" xfId="0" applyFont="true" applyBorder="true" applyAlignment="true" applyProtection="false">
      <alignment horizontal="left" vertical="center" textRotation="0" wrapText="false" indent="0" shrinkToFit="false"/>
      <protection locked="true" hidden="false"/>
    </xf>
    <xf numFmtId="164" fontId="20" fillId="14" borderId="1" xfId="0" applyFont="true" applyBorder="true" applyAlignment="true" applyProtection="false">
      <alignment horizontal="left" vertical="top" textRotation="0" wrapText="true" indent="0" shrinkToFit="false"/>
      <protection locked="true" hidden="false"/>
    </xf>
    <xf numFmtId="164" fontId="21" fillId="14" borderId="1" xfId="0" applyFont="true" applyBorder="true" applyAlignment="true" applyProtection="false">
      <alignment horizontal="left" vertical="top" textRotation="0" wrapText="true" indent="0" shrinkToFit="false"/>
      <protection locked="true" hidden="false"/>
    </xf>
    <xf numFmtId="164" fontId="13" fillId="7" borderId="1" xfId="0" applyFont="true" applyBorder="true" applyAlignment="true" applyProtection="false">
      <alignment horizontal="left" vertical="center" textRotation="0" wrapText="true" indent="0" shrinkToFit="false"/>
      <protection locked="true" hidden="false"/>
    </xf>
    <xf numFmtId="164" fontId="13" fillId="7" borderId="1" xfId="0" applyFont="true" applyBorder="true" applyAlignment="true" applyProtection="false">
      <alignment horizontal="center" vertical="center" textRotation="0" wrapText="true" indent="0" shrinkToFit="false"/>
      <protection locked="true" hidden="false"/>
    </xf>
    <xf numFmtId="164" fontId="15" fillId="15" borderId="1" xfId="0" applyFont="true" applyBorder="true" applyAlignment="true" applyProtection="false">
      <alignment horizontal="left" vertical="center" textRotation="0" wrapText="true" indent="0" shrinkToFit="false"/>
      <protection locked="true" hidden="false"/>
    </xf>
    <xf numFmtId="165" fontId="13" fillId="15" borderId="1" xfId="0" applyFont="true" applyBorder="true" applyAlignment="true" applyProtection="false">
      <alignment horizontal="center" vertical="center" textRotation="0" wrapText="true" indent="0" shrinkToFit="false"/>
      <protection locked="true" hidden="false"/>
    </xf>
    <xf numFmtId="164" fontId="13" fillId="7" borderId="1" xfId="0" applyFont="true" applyBorder="true" applyAlignment="true" applyProtection="false">
      <alignment horizontal="left" vertical="top" textRotation="0" wrapText="true" indent="0" shrinkToFit="false"/>
      <protection locked="true" hidden="false"/>
    </xf>
    <xf numFmtId="170" fontId="13" fillId="7" borderId="1"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Calibri"/>
        <charset val="1"/>
        <family val="0"/>
        <b val="1"/>
        <color rgb="FF1E7A3C"/>
        <sz val="9"/>
      </font>
      <fill>
        <patternFill>
          <bgColor rgb="FFD8ECDB"/>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5A7A1C"/>
        <sz val="9"/>
      </font>
      <fill>
        <patternFill>
          <bgColor rgb="FFE7F1D6"/>
        </patternFill>
      </fill>
    </dxf>
    <dxf>
      <font>
        <name val="Calibri"/>
        <charset val="1"/>
        <family val="0"/>
        <b val="1"/>
        <color rgb="FF6B7686"/>
        <sz val="9"/>
      </font>
      <fill>
        <patternFill>
          <bgColor rgb="FFEAEDF0"/>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2F4F7"/>
      <rgbColor rgb="FFFF00FF"/>
      <rgbColor rgb="FF00FFFF"/>
      <rgbColor rgb="FF800000"/>
      <rgbColor rgb="FF1E7A3C"/>
      <rgbColor rgb="FF000080"/>
      <rgbColor rgb="FF97690A"/>
      <rgbColor rgb="FF800080"/>
      <rgbColor rgb="FF008080"/>
      <rgbColor rgb="FFD5DAE0"/>
      <rgbColor rgb="FF7A8592"/>
      <rgbColor rgb="FF9999FF"/>
      <rgbColor rgb="FF9C7430"/>
      <rgbColor rgb="FFFBEFD6"/>
      <rgbColor rgb="FFEEF1F4"/>
      <rgbColor rgb="FF660066"/>
      <rgbColor rgb="FFFF8080"/>
      <rgbColor rgb="FF0066CC"/>
      <rgbColor rgb="FFC9D3DD"/>
      <rgbColor rgb="FF000080"/>
      <rgbColor rgb="FFFF00FF"/>
      <rgbColor rgb="FFFFFF00"/>
      <rgbColor rgb="FF00FFFF"/>
      <rgbColor rgb="FF800080"/>
      <rgbColor rgb="FF800000"/>
      <rgbColor rgb="FF008080"/>
      <rgbColor rgb="FF0000FF"/>
      <rgbColor rgb="FF00CCFF"/>
      <rgbColor rgb="FFEAEDF0"/>
      <rgbColor rgb="FFD8ECDB"/>
      <rgbColor rgb="FFFBEECB"/>
      <rgbColor rgb="FFE4E6E9"/>
      <rgbColor rgb="FFF5E9D2"/>
      <rgbColor rgb="FFE7F1D6"/>
      <rgbColor rgb="FFF6DEDE"/>
      <rgbColor rgb="FF3366FF"/>
      <rgbColor rgb="FF33CCCC"/>
      <rgbColor rgb="FF99CC00"/>
      <rgbColor rgb="FFFFCC00"/>
      <rgbColor rgb="FFC4943E"/>
      <rgbColor rgb="FFFF6600"/>
      <rgbColor rgb="FF5B6B7A"/>
      <rgbColor rgb="FF6B7686"/>
      <rgbColor rgb="FF0E2841"/>
      <rgbColor rgb="FF5A7A1C"/>
      <rgbColor rgb="FF003300"/>
      <rgbColor rgb="FF35526E"/>
      <rgbColor rgb="FFB22A2A"/>
      <rgbColor rgb="FF993366"/>
      <rgbColor rgb="FF1E3D5C"/>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6.2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2" t="s">
        <v>15</v>
      </c>
      <c r="E23" s="12"/>
      <c r="F23" s="12"/>
    </row>
    <row r="24" customFormat="false" ht="18" hidden="false" customHeight="true" outlineLevel="0" collapsed="false">
      <c r="B24" s="11" t="s">
        <v>16</v>
      </c>
      <c r="C24" s="11"/>
      <c r="D24" s="12" t="s">
        <v>17</v>
      </c>
      <c r="E24" s="12"/>
      <c r="F24" s="12"/>
    </row>
    <row r="25" customFormat="false" ht="18" hidden="false" customHeight="true" outlineLevel="0" collapsed="false">
      <c r="B25" s="11" t="s">
        <v>18</v>
      </c>
      <c r="C25" s="11"/>
      <c r="D25" s="12" t="s">
        <v>19</v>
      </c>
      <c r="E25" s="12"/>
      <c r="F25" s="12"/>
    </row>
    <row r="26" customFormat="false" ht="18" hidden="false" customHeight="true" outlineLevel="0" collapsed="false">
      <c r="B26" s="11" t="s">
        <v>20</v>
      </c>
      <c r="C26" s="11"/>
      <c r="D26" s="12" t="s">
        <v>21</v>
      </c>
      <c r="E26" s="12"/>
      <c r="F26" s="12"/>
    </row>
    <row r="28" customFormat="false" ht="19.5" hidden="false" customHeight="true" outlineLevel="0" collapsed="false">
      <c r="B28" s="10" t="s">
        <v>22</v>
      </c>
      <c r="C28" s="10"/>
      <c r="D28" s="10"/>
      <c r="E28" s="10"/>
      <c r="F28" s="10"/>
    </row>
    <row r="29" customFormat="false" ht="15.75" hidden="false" customHeight="true" outlineLevel="0" collapsed="false">
      <c r="B29" s="13" t="s">
        <v>23</v>
      </c>
      <c r="C29" s="13"/>
      <c r="D29" s="13"/>
      <c r="E29" s="13"/>
      <c r="F29" s="13"/>
    </row>
    <row r="30" customFormat="false" ht="55.5" hidden="false" customHeight="true" outlineLevel="0" collapsed="false">
      <c r="B30" s="14" t="s">
        <v>24</v>
      </c>
      <c r="C30" s="14"/>
      <c r="D30" s="14"/>
      <c r="E30" s="14"/>
      <c r="F30" s="14"/>
    </row>
    <row r="31" customFormat="false" ht="55.5" hidden="false" customHeight="true" outlineLevel="0" collapsed="false">
      <c r="B31" s="14" t="s">
        <v>25</v>
      </c>
      <c r="C31" s="14"/>
      <c r="D31" s="14"/>
      <c r="E31" s="14"/>
      <c r="F31" s="14"/>
    </row>
    <row r="32" customFormat="false" ht="42.75" hidden="false" customHeight="true" outlineLevel="0" collapsed="false">
      <c r="B32" s="14" t="s">
        <v>26</v>
      </c>
      <c r="C32" s="14"/>
      <c r="D32" s="14"/>
      <c r="E32" s="14"/>
      <c r="F32" s="14"/>
    </row>
    <row r="33" customFormat="false" ht="42.75" hidden="false" customHeight="true" outlineLevel="0" collapsed="false">
      <c r="B33" s="14" t="s">
        <v>27</v>
      </c>
      <c r="C33" s="14"/>
      <c r="D33" s="14"/>
      <c r="E33" s="14"/>
      <c r="F33" s="14"/>
    </row>
  </sheetData>
  <mergeCells count="29">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8:F28"/>
    <mergeCell ref="B29:F29"/>
    <mergeCell ref="B30:F30"/>
    <mergeCell ref="B31:F31"/>
    <mergeCell ref="B32:F32"/>
    <mergeCell ref="B33:F33"/>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5" t="s">
        <v>28</v>
      </c>
      <c r="B1" s="15"/>
      <c r="C1" s="15"/>
      <c r="D1" s="15"/>
      <c r="E1" s="15"/>
      <c r="F1" s="15"/>
      <c r="G1" s="15"/>
    </row>
    <row r="2" customFormat="false" ht="19.5" hidden="false" customHeight="true" outlineLevel="0" collapsed="false">
      <c r="A2" s="16" t="s">
        <v>29</v>
      </c>
      <c r="B2" s="16"/>
      <c r="C2" s="16"/>
      <c r="D2" s="16"/>
      <c r="E2" s="16"/>
      <c r="F2" s="16"/>
      <c r="G2" s="16"/>
    </row>
    <row r="4" customFormat="false" ht="21.75" hidden="false" customHeight="true" outlineLevel="0" collapsed="false">
      <c r="B4" s="17" t="s">
        <v>30</v>
      </c>
      <c r="C4" s="17"/>
      <c r="D4" s="17"/>
      <c r="E4" s="17"/>
      <c r="F4" s="17"/>
    </row>
    <row r="5" customFormat="false" ht="57.75" hidden="false" customHeight="true" outlineLevel="0" collapsed="false">
      <c r="B5" s="18" t="s">
        <v>31</v>
      </c>
      <c r="C5" s="18"/>
      <c r="D5" s="18"/>
      <c r="E5" s="18"/>
      <c r="F5" s="18"/>
    </row>
    <row r="6" customFormat="false" ht="45" hidden="false" customHeight="true" outlineLevel="0" collapsed="false">
      <c r="B6" s="18" t="s">
        <v>32</v>
      </c>
      <c r="C6" s="18"/>
      <c r="D6" s="18"/>
      <c r="E6" s="18"/>
      <c r="F6" s="18"/>
    </row>
    <row r="8" customFormat="false" ht="21.75" hidden="false" customHeight="true" outlineLevel="0" collapsed="false">
      <c r="B8" s="17" t="s">
        <v>33</v>
      </c>
      <c r="C8" s="17"/>
      <c r="D8" s="17"/>
      <c r="E8" s="17"/>
      <c r="F8" s="17"/>
    </row>
    <row r="9" customFormat="false" ht="70.5" hidden="false" customHeight="true" outlineLevel="0" collapsed="false">
      <c r="B9" s="18" t="s">
        <v>34</v>
      </c>
      <c r="C9" s="18"/>
      <c r="D9" s="18"/>
      <c r="E9" s="18"/>
      <c r="F9" s="18"/>
    </row>
    <row r="10" customFormat="false" ht="18" hidden="false" customHeight="true" outlineLevel="0" collapsed="false">
      <c r="B10" s="19" t="s">
        <v>35</v>
      </c>
      <c r="C10" s="20" t="s">
        <v>36</v>
      </c>
      <c r="D10" s="20"/>
      <c r="E10" s="20"/>
      <c r="F10" s="20"/>
    </row>
    <row r="11" customFormat="false" ht="31.5" hidden="false" customHeight="true" outlineLevel="0" collapsed="false">
      <c r="B11" s="21" t="s">
        <v>37</v>
      </c>
      <c r="C11" s="22" t="s">
        <v>38</v>
      </c>
      <c r="D11" s="22"/>
      <c r="E11" s="22"/>
      <c r="F11" s="22"/>
    </row>
    <row r="12" customFormat="false" ht="31.5" hidden="false" customHeight="true" outlineLevel="0" collapsed="false">
      <c r="B12" s="21" t="s">
        <v>39</v>
      </c>
      <c r="C12" s="22" t="s">
        <v>40</v>
      </c>
      <c r="D12" s="22"/>
      <c r="E12" s="22"/>
      <c r="F12" s="22"/>
    </row>
    <row r="13" customFormat="false" ht="25.5" hidden="false" customHeight="true" outlineLevel="0" collapsed="false">
      <c r="B13" s="21" t="s">
        <v>41</v>
      </c>
      <c r="C13" s="22" t="s">
        <v>42</v>
      </c>
      <c r="D13" s="22"/>
      <c r="E13" s="22"/>
      <c r="F13" s="22"/>
    </row>
    <row r="14" customFormat="false" ht="25.5" hidden="false" customHeight="true" outlineLevel="0" collapsed="false">
      <c r="B14" s="21" t="s">
        <v>43</v>
      </c>
      <c r="C14" s="22" t="s">
        <v>44</v>
      </c>
      <c r="D14" s="22"/>
      <c r="E14" s="22"/>
      <c r="F14" s="22"/>
    </row>
    <row r="15" customFormat="false" ht="25.5" hidden="false" customHeight="true" outlineLevel="0" collapsed="false">
      <c r="B15" s="21" t="s">
        <v>45</v>
      </c>
      <c r="C15" s="22" t="s">
        <v>46</v>
      </c>
      <c r="D15" s="22"/>
      <c r="E15" s="22"/>
      <c r="F15" s="22"/>
    </row>
    <row r="16" customFormat="false" ht="25.5" hidden="false" customHeight="true" outlineLevel="0" collapsed="false">
      <c r="B16" s="21" t="s">
        <v>47</v>
      </c>
      <c r="C16" s="22" t="s">
        <v>48</v>
      </c>
      <c r="D16" s="22"/>
      <c r="E16" s="22"/>
      <c r="F16" s="22"/>
    </row>
    <row r="18" customFormat="false" ht="21.75" hidden="false" customHeight="true" outlineLevel="0" collapsed="false">
      <c r="B18" s="17" t="s">
        <v>49</v>
      </c>
      <c r="C18" s="17"/>
      <c r="D18" s="17"/>
      <c r="E18" s="17"/>
      <c r="F18" s="17"/>
    </row>
    <row r="19" customFormat="false" ht="31.5" hidden="false" customHeight="true" outlineLevel="0" collapsed="false">
      <c r="B19" s="18" t="s">
        <v>50</v>
      </c>
      <c r="C19" s="18"/>
      <c r="D19" s="18"/>
      <c r="E19" s="18"/>
      <c r="F19" s="18"/>
    </row>
    <row r="20" customFormat="false" ht="18" hidden="false" customHeight="true" outlineLevel="0" collapsed="false">
      <c r="B20" s="23" t="s">
        <v>51</v>
      </c>
      <c r="C20" s="23" t="s">
        <v>52</v>
      </c>
      <c r="D20" s="23"/>
      <c r="E20" s="23"/>
      <c r="F20" s="23" t="s">
        <v>53</v>
      </c>
    </row>
    <row r="21" customFormat="false" ht="24" hidden="false" customHeight="true" outlineLevel="0" collapsed="false">
      <c r="B21" s="24" t="s">
        <v>54</v>
      </c>
      <c r="C21" s="22" t="s">
        <v>55</v>
      </c>
      <c r="D21" s="22"/>
      <c r="E21" s="22"/>
      <c r="F21" s="25" t="n">
        <v>1</v>
      </c>
    </row>
    <row r="22" customFormat="false" ht="24" hidden="false" customHeight="true" outlineLevel="0" collapsed="false">
      <c r="B22" s="26" t="s">
        <v>56</v>
      </c>
      <c r="C22" s="22" t="s">
        <v>57</v>
      </c>
      <c r="D22" s="22"/>
      <c r="E22" s="22"/>
      <c r="F22" s="25" t="n">
        <v>0.75</v>
      </c>
    </row>
    <row r="23" customFormat="false" ht="24" hidden="false" customHeight="true" outlineLevel="0" collapsed="false">
      <c r="B23" s="27" t="s">
        <v>58</v>
      </c>
      <c r="C23" s="22" t="s">
        <v>59</v>
      </c>
      <c r="D23" s="22"/>
      <c r="E23" s="22"/>
      <c r="F23" s="25" t="n">
        <v>0.5</v>
      </c>
    </row>
    <row r="24" customFormat="false" ht="24" hidden="false" customHeight="true" outlineLevel="0" collapsed="false">
      <c r="B24" s="28" t="s">
        <v>60</v>
      </c>
      <c r="C24" s="22" t="s">
        <v>61</v>
      </c>
      <c r="D24" s="22"/>
      <c r="E24" s="22"/>
      <c r="F24" s="25" t="n">
        <v>0</v>
      </c>
    </row>
    <row r="25" customFormat="false" ht="18.75" hidden="false" customHeight="true" outlineLevel="0" collapsed="false">
      <c r="B25" s="14" t="s">
        <v>62</v>
      </c>
      <c r="C25" s="14"/>
      <c r="D25" s="14"/>
      <c r="E25" s="14"/>
      <c r="F25" s="14"/>
    </row>
    <row r="27" customFormat="false" ht="21.75" hidden="false" customHeight="true" outlineLevel="0" collapsed="false">
      <c r="B27" s="17" t="s">
        <v>63</v>
      </c>
      <c r="C27" s="17"/>
      <c r="D27" s="17"/>
      <c r="E27" s="17"/>
      <c r="F27" s="17"/>
    </row>
    <row r="28" customFormat="false" ht="31.5" hidden="false" customHeight="true" outlineLevel="0" collapsed="false">
      <c r="B28" s="18" t="s">
        <v>64</v>
      </c>
      <c r="C28" s="18"/>
      <c r="D28" s="18"/>
      <c r="E28" s="18"/>
      <c r="F28" s="18"/>
    </row>
    <row r="29" customFormat="false" ht="18" hidden="false" customHeight="true" outlineLevel="0" collapsed="false">
      <c r="B29" s="23" t="s">
        <v>65</v>
      </c>
      <c r="C29" s="23" t="s">
        <v>66</v>
      </c>
      <c r="D29" s="23" t="s">
        <v>52</v>
      </c>
      <c r="E29" s="23"/>
      <c r="F29" s="23"/>
    </row>
    <row r="30" customFormat="false" ht="31.5" hidden="false" customHeight="true" outlineLevel="0" collapsed="false">
      <c r="B30" s="29" t="n">
        <v>0</v>
      </c>
      <c r="C30" s="30" t="s">
        <v>67</v>
      </c>
      <c r="D30" s="22" t="s">
        <v>68</v>
      </c>
      <c r="E30" s="22"/>
      <c r="F30" s="22"/>
    </row>
    <row r="31" customFormat="false" ht="31.5" hidden="false" customHeight="true" outlineLevel="0" collapsed="false">
      <c r="B31" s="29" t="n">
        <v>1</v>
      </c>
      <c r="C31" s="30" t="s">
        <v>69</v>
      </c>
      <c r="D31" s="22" t="s">
        <v>70</v>
      </c>
      <c r="E31" s="22"/>
      <c r="F31" s="22"/>
    </row>
    <row r="32" customFormat="false" ht="31.5" hidden="false" customHeight="true" outlineLevel="0" collapsed="false">
      <c r="B32" s="29" t="n">
        <v>2</v>
      </c>
      <c r="C32" s="30" t="s">
        <v>71</v>
      </c>
      <c r="D32" s="22" t="s">
        <v>72</v>
      </c>
      <c r="E32" s="22"/>
      <c r="F32" s="22"/>
    </row>
    <row r="33" customFormat="false" ht="31.5" hidden="false" customHeight="true" outlineLevel="0" collapsed="false">
      <c r="B33" s="29" t="n">
        <v>3</v>
      </c>
      <c r="C33" s="30" t="s">
        <v>73</v>
      </c>
      <c r="D33" s="22" t="s">
        <v>74</v>
      </c>
      <c r="E33" s="22"/>
      <c r="F33" s="22"/>
    </row>
    <row r="34" customFormat="false" ht="31.5" hidden="false" customHeight="true" outlineLevel="0" collapsed="false">
      <c r="B34" s="29" t="n">
        <v>4</v>
      </c>
      <c r="C34" s="30" t="s">
        <v>75</v>
      </c>
      <c r="D34" s="22" t="s">
        <v>76</v>
      </c>
      <c r="E34" s="22"/>
      <c r="F34" s="22"/>
    </row>
    <row r="36" customFormat="false" ht="21.75" hidden="false" customHeight="true" outlineLevel="0" collapsed="false">
      <c r="B36" s="17" t="s">
        <v>77</v>
      </c>
      <c r="C36" s="17"/>
      <c r="D36" s="17"/>
      <c r="E36" s="17"/>
      <c r="F36" s="17"/>
    </row>
    <row r="37" customFormat="false" ht="45" hidden="false" customHeight="true" outlineLevel="0" collapsed="false">
      <c r="B37" s="18" t="s">
        <v>78</v>
      </c>
      <c r="C37" s="18"/>
      <c r="D37" s="18"/>
      <c r="E37" s="18"/>
      <c r="F37" s="18"/>
    </row>
    <row r="38" customFormat="false" ht="45" hidden="false" customHeight="true" outlineLevel="0" collapsed="false">
      <c r="B38" s="18" t="s">
        <v>79</v>
      </c>
      <c r="C38" s="18"/>
      <c r="D38" s="18"/>
      <c r="E38" s="18"/>
      <c r="F38" s="18"/>
    </row>
    <row r="40" customFormat="false" ht="21.75" hidden="false" customHeight="true" outlineLevel="0" collapsed="false">
      <c r="B40" s="17" t="s">
        <v>80</v>
      </c>
      <c r="C40" s="17"/>
      <c r="D40" s="17"/>
      <c r="E40" s="17"/>
      <c r="F40" s="17"/>
    </row>
    <row r="41" customFormat="false" ht="45" hidden="false" customHeight="true" outlineLevel="0" collapsed="false">
      <c r="B41" s="18" t="s">
        <v>81</v>
      </c>
      <c r="C41" s="18"/>
      <c r="D41" s="18"/>
      <c r="E41" s="18"/>
      <c r="F41" s="18"/>
    </row>
    <row r="42" customFormat="false" ht="31.5" hidden="false" customHeight="true" outlineLevel="0" collapsed="false">
      <c r="B42" s="31" t="s">
        <v>82</v>
      </c>
      <c r="C42" s="31"/>
      <c r="D42" s="31"/>
      <c r="E42" s="31"/>
      <c r="F42" s="31"/>
    </row>
  </sheetData>
  <mergeCells count="36">
    <mergeCell ref="A1:G1"/>
    <mergeCell ref="A2:G2"/>
    <mergeCell ref="B4:F4"/>
    <mergeCell ref="B5:F5"/>
    <mergeCell ref="B6:F6"/>
    <mergeCell ref="B8:F8"/>
    <mergeCell ref="B9:F9"/>
    <mergeCell ref="C10:F10"/>
    <mergeCell ref="C11:F11"/>
    <mergeCell ref="C12:F12"/>
    <mergeCell ref="C13:F13"/>
    <mergeCell ref="C14:F14"/>
    <mergeCell ref="C15:F15"/>
    <mergeCell ref="C16:F16"/>
    <mergeCell ref="B18:F18"/>
    <mergeCell ref="B19:F19"/>
    <mergeCell ref="C20:E20"/>
    <mergeCell ref="C21:E21"/>
    <mergeCell ref="C22:E22"/>
    <mergeCell ref="C23:E23"/>
    <mergeCell ref="C24:E24"/>
    <mergeCell ref="B25:F25"/>
    <mergeCell ref="B27:F27"/>
    <mergeCell ref="B28:F28"/>
    <mergeCell ref="D29:F29"/>
    <mergeCell ref="D30:F30"/>
    <mergeCell ref="D31:F31"/>
    <mergeCell ref="D32:F32"/>
    <mergeCell ref="D33:F33"/>
    <mergeCell ref="D34:F34"/>
    <mergeCell ref="B36:F36"/>
    <mergeCell ref="B37:F37"/>
    <mergeCell ref="B38:F38"/>
    <mergeCell ref="B40:F40"/>
    <mergeCell ref="B41:F41"/>
    <mergeCell ref="B42:F42"/>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4" min="3" style="0" width="11"/>
    <col collapsed="false" customWidth="true" hidden="false" outlineLevel="0" max="6" min="5" style="0" width="14"/>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5" t="s">
        <v>83</v>
      </c>
      <c r="B1" s="15"/>
      <c r="C1" s="15"/>
      <c r="D1" s="15"/>
      <c r="E1" s="15"/>
      <c r="F1" s="15"/>
      <c r="G1" s="15"/>
      <c r="H1" s="15"/>
    </row>
    <row r="2" customFormat="false" ht="19.5" hidden="false" customHeight="true" outlineLevel="0" collapsed="false">
      <c r="A2" s="16" t="s">
        <v>84</v>
      </c>
      <c r="B2" s="16"/>
      <c r="C2" s="16"/>
      <c r="D2" s="16"/>
      <c r="E2" s="16"/>
      <c r="F2" s="16"/>
      <c r="G2" s="16"/>
      <c r="H2" s="16"/>
    </row>
    <row r="4" customFormat="false" ht="15.75" hidden="false" customHeight="true" outlineLevel="0" collapsed="false">
      <c r="B4" s="32" t="s">
        <v>85</v>
      </c>
      <c r="C4" s="32"/>
      <c r="D4" s="32" t="s">
        <v>86</v>
      </c>
      <c r="E4" s="32"/>
      <c r="F4" s="32" t="s">
        <v>87</v>
      </c>
      <c r="G4" s="32"/>
    </row>
    <row r="5" customFormat="false" ht="33.75" hidden="false" customHeight="true" outlineLevel="0" collapsed="false">
      <c r="B5" s="33" t="n">
        <f aca="false">IFERROR((SUMIFS('Clauses 4-10'!$G:$G,'Clauses 4-10'!$L:$L,"?*"))/(COUNTIF('Clauses 4-10'!$L:$L,"?*")),0)</f>
        <v>0</v>
      </c>
      <c r="C5" s="33"/>
      <c r="D5" s="34" t="n">
        <f aca="false">IFERROR((SUMIFS('Clauses 4-10'!$E:$E,'Clauses 4-10'!$L:$L,"?*"))/(COUNTIF('Clauses 4-10'!$L:$L,"?*")),0)</f>
        <v>0</v>
      </c>
      <c r="E5" s="34"/>
      <c r="F5" s="35" t="str">
        <f aca="false">TEXT((COUNTIFS('Clauses 4-10'!$L:$L,"?*",'Clauses 4-10'!$D:$D,"?*")),"0")&amp;" / "&amp;TEXT((COUNTIF('Clauses 4-10'!$L:$L,"?*")),"0")</f>
        <v>0 / 36</v>
      </c>
      <c r="G5" s="35"/>
    </row>
    <row r="6" customFormat="false" ht="15.75" hidden="false" customHeight="true" outlineLevel="0" collapsed="false">
      <c r="B6" s="36" t="s">
        <v>88</v>
      </c>
      <c r="C6" s="36"/>
      <c r="D6" s="36" t="s">
        <v>89</v>
      </c>
      <c r="E6" s="36"/>
      <c r="F6" s="36" t="s">
        <v>90</v>
      </c>
      <c r="G6" s="36"/>
    </row>
    <row r="8" customFormat="false" ht="15.75" hidden="false" customHeight="true" outlineLevel="0" collapsed="false">
      <c r="B8" s="32" t="s">
        <v>91</v>
      </c>
      <c r="C8" s="32"/>
      <c r="D8" s="32" t="s">
        <v>92</v>
      </c>
      <c r="E8" s="32"/>
      <c r="F8" s="32" t="s">
        <v>93</v>
      </c>
      <c r="G8" s="32"/>
    </row>
    <row r="9" customFormat="false" ht="33.75" hidden="false" customHeight="true" outlineLevel="0" collapsed="false">
      <c r="B9" s="37" t="n">
        <f aca="false">(COUNTIF('Clauses 4-10'!$D:$D,"Fully Conformant"))</f>
        <v>0</v>
      </c>
      <c r="C9" s="37"/>
      <c r="D9" s="37" t="n">
        <f aca="false">(COUNTIF('Clauses 4-10'!$D:$D,"Non-Conformant"))+(COUNTIF('Clauses 4-10'!$D:$D,"Partially Conformant"))</f>
        <v>0</v>
      </c>
      <c r="E9" s="37"/>
      <c r="F9" s="37" t="n">
        <f aca="false">((COUNTIF('Clauses 4-10'!$L:$L,"?*"))-(COUNTIFS('Clauses 4-10'!$L:$L,"?*",'Clauses 4-10'!$D:$D,"?*")))</f>
        <v>36</v>
      </c>
      <c r="G9" s="37"/>
    </row>
    <row r="10" customFormat="false" ht="15.75" hidden="false" customHeight="true" outlineLevel="0" collapsed="false">
      <c r="B10" s="36" t="s">
        <v>94</v>
      </c>
      <c r="C10" s="36"/>
      <c r="D10" s="36" t="s">
        <v>95</v>
      </c>
      <c r="E10" s="36"/>
      <c r="F10" s="36" t="s">
        <v>96</v>
      </c>
      <c r="G10" s="36"/>
    </row>
    <row r="12" customFormat="false" ht="21.75" hidden="false" customHeight="true" outlineLevel="0" collapsed="false">
      <c r="B12" s="17" t="s">
        <v>97</v>
      </c>
      <c r="C12" s="17"/>
      <c r="D12" s="17"/>
      <c r="E12" s="17"/>
      <c r="F12" s="17"/>
      <c r="G12" s="17"/>
    </row>
    <row r="13" customFormat="false" ht="18" hidden="false" customHeight="true" outlineLevel="0" collapsed="false">
      <c r="B13" s="38" t="s">
        <v>98</v>
      </c>
      <c r="C13" s="39" t="s">
        <v>99</v>
      </c>
      <c r="D13" s="39" t="s">
        <v>100</v>
      </c>
      <c r="E13" s="39" t="s">
        <v>101</v>
      </c>
      <c r="F13" s="39" t="s">
        <v>102</v>
      </c>
      <c r="G13" s="39" t="s">
        <v>51</v>
      </c>
    </row>
    <row r="14" customFormat="false" ht="16.5" hidden="false" customHeight="true" outlineLevel="0" collapsed="false">
      <c r="B14" s="40" t="s">
        <v>103</v>
      </c>
      <c r="C14" s="41" t="n">
        <f aca="false">COUNTIF('Clauses 4-10'!$L:$L,"4")</f>
        <v>4</v>
      </c>
      <c r="D14" s="41" t="n">
        <f aca="false">COUNTIFS('Clauses 4-10'!$L:$L,"4",'Clauses 4-10'!$D:$D,"?*")</f>
        <v>0</v>
      </c>
      <c r="E14" s="42" t="n">
        <f aca="false">IFERROR(SUMIFS('Clauses 4-10'!$E:$E,'Clauses 4-10'!$L:$L,"4")/COUNTIF('Clauses 4-10'!$L:$L,"4"),0)</f>
        <v>0</v>
      </c>
      <c r="F14" s="43" t="n">
        <f aca="false">IFERROR(SUMIFS('Clauses 4-10'!$G:$G,'Clauses 4-10'!$L:$L,"4")/COUNTIF('Clauses 4-10'!$L:$L,"4"),0)</f>
        <v>0</v>
      </c>
      <c r="G14" s="44" t="str">
        <f aca="false">IF(F14&gt;=0.8,"On track",IF(F14&gt;=0.5,"In progress","At risk"))</f>
        <v>At risk</v>
      </c>
    </row>
    <row r="15" customFormat="false" ht="16.5" hidden="false" customHeight="true" outlineLevel="0" collapsed="false">
      <c r="B15" s="40" t="s">
        <v>104</v>
      </c>
      <c r="C15" s="41" t="n">
        <f aca="false">COUNTIF('Clauses 4-10'!$L:$L,"5")</f>
        <v>4</v>
      </c>
      <c r="D15" s="41" t="n">
        <f aca="false">COUNTIFS('Clauses 4-10'!$L:$L,"5",'Clauses 4-10'!$D:$D,"?*")</f>
        <v>0</v>
      </c>
      <c r="E15" s="42" t="n">
        <f aca="false">IFERROR(SUMIFS('Clauses 4-10'!$E:$E,'Clauses 4-10'!$L:$L,"5")/COUNTIF('Clauses 4-10'!$L:$L,"5"),0)</f>
        <v>0</v>
      </c>
      <c r="F15" s="43" t="n">
        <f aca="false">IFERROR(SUMIFS('Clauses 4-10'!$G:$G,'Clauses 4-10'!$L:$L,"5")/COUNTIF('Clauses 4-10'!$L:$L,"5"),0)</f>
        <v>0</v>
      </c>
      <c r="G15" s="44" t="str">
        <f aca="false">IF(F15&gt;=0.8,"On track",IF(F15&gt;=0.5,"In progress","At risk"))</f>
        <v>At risk</v>
      </c>
    </row>
    <row r="16" customFormat="false" ht="16.5" hidden="false" customHeight="true" outlineLevel="0" collapsed="false">
      <c r="B16" s="40" t="s">
        <v>105</v>
      </c>
      <c r="C16" s="41" t="n">
        <f aca="false">COUNTIF('Clauses 4-10'!$L:$L,"6")</f>
        <v>6</v>
      </c>
      <c r="D16" s="41" t="n">
        <f aca="false">COUNTIFS('Clauses 4-10'!$L:$L,"6",'Clauses 4-10'!$D:$D,"?*")</f>
        <v>0</v>
      </c>
      <c r="E16" s="42" t="n">
        <f aca="false">IFERROR(SUMIFS('Clauses 4-10'!$E:$E,'Clauses 4-10'!$L:$L,"6")/COUNTIF('Clauses 4-10'!$L:$L,"6"),0)</f>
        <v>0</v>
      </c>
      <c r="F16" s="43" t="n">
        <f aca="false">IFERROR(SUMIFS('Clauses 4-10'!$G:$G,'Clauses 4-10'!$L:$L,"6")/COUNTIF('Clauses 4-10'!$L:$L,"6"),0)</f>
        <v>0</v>
      </c>
      <c r="G16" s="44" t="str">
        <f aca="false">IF(F16&gt;=0.8,"On track",IF(F16&gt;=0.5,"In progress","At risk"))</f>
        <v>At risk</v>
      </c>
    </row>
    <row r="17" customFormat="false" ht="16.5" hidden="false" customHeight="true" outlineLevel="0" collapsed="false">
      <c r="B17" s="40" t="s">
        <v>106</v>
      </c>
      <c r="C17" s="41" t="n">
        <f aca="false">COUNTIF('Clauses 4-10'!$L:$L,"7")</f>
        <v>9</v>
      </c>
      <c r="D17" s="41" t="n">
        <f aca="false">COUNTIFS('Clauses 4-10'!$L:$L,"7",'Clauses 4-10'!$D:$D,"?*")</f>
        <v>0</v>
      </c>
      <c r="E17" s="42" t="n">
        <f aca="false">IFERROR(SUMIFS('Clauses 4-10'!$E:$E,'Clauses 4-10'!$L:$L,"7")/COUNTIF('Clauses 4-10'!$L:$L,"7"),0)</f>
        <v>0</v>
      </c>
      <c r="F17" s="43" t="n">
        <f aca="false">IFERROR(SUMIFS('Clauses 4-10'!$G:$G,'Clauses 4-10'!$L:$L,"7")/COUNTIF('Clauses 4-10'!$L:$L,"7"),0)</f>
        <v>0</v>
      </c>
      <c r="G17" s="44" t="str">
        <f aca="false">IF(F17&gt;=0.8,"On track",IF(F17&gt;=0.5,"In progress","At risk"))</f>
        <v>At risk</v>
      </c>
    </row>
    <row r="18" customFormat="false" ht="16.5" hidden="false" customHeight="true" outlineLevel="0" collapsed="false">
      <c r="B18" s="40" t="s">
        <v>107</v>
      </c>
      <c r="C18" s="41" t="n">
        <f aca="false">COUNTIF('Clauses 4-10'!$L:$L,"8")</f>
        <v>5</v>
      </c>
      <c r="D18" s="41" t="n">
        <f aca="false">COUNTIFS('Clauses 4-10'!$L:$L,"8",'Clauses 4-10'!$D:$D,"?*")</f>
        <v>0</v>
      </c>
      <c r="E18" s="42" t="n">
        <f aca="false">IFERROR(SUMIFS('Clauses 4-10'!$E:$E,'Clauses 4-10'!$L:$L,"8")/COUNTIF('Clauses 4-10'!$L:$L,"8"),0)</f>
        <v>0</v>
      </c>
      <c r="F18" s="43" t="n">
        <f aca="false">IFERROR(SUMIFS('Clauses 4-10'!$G:$G,'Clauses 4-10'!$L:$L,"8")/COUNTIF('Clauses 4-10'!$L:$L,"8"),0)</f>
        <v>0</v>
      </c>
      <c r="G18" s="44" t="str">
        <f aca="false">IF(F18&gt;=0.8,"On track",IF(F18&gt;=0.5,"In progress","At risk"))</f>
        <v>At risk</v>
      </c>
    </row>
    <row r="19" customFormat="false" ht="16.5" hidden="false" customHeight="true" outlineLevel="0" collapsed="false">
      <c r="B19" s="40" t="s">
        <v>108</v>
      </c>
      <c r="C19" s="41" t="n">
        <f aca="false">COUNTIF('Clauses 4-10'!$L:$L,"9")</f>
        <v>5</v>
      </c>
      <c r="D19" s="41" t="n">
        <f aca="false">COUNTIFS('Clauses 4-10'!$L:$L,"9",'Clauses 4-10'!$D:$D,"?*")</f>
        <v>0</v>
      </c>
      <c r="E19" s="42" t="n">
        <f aca="false">IFERROR(SUMIFS('Clauses 4-10'!$E:$E,'Clauses 4-10'!$L:$L,"9")/COUNTIF('Clauses 4-10'!$L:$L,"9"),0)</f>
        <v>0</v>
      </c>
      <c r="F19" s="43" t="n">
        <f aca="false">IFERROR(SUMIFS('Clauses 4-10'!$G:$G,'Clauses 4-10'!$L:$L,"9")/COUNTIF('Clauses 4-10'!$L:$L,"9"),0)</f>
        <v>0</v>
      </c>
      <c r="G19" s="44" t="str">
        <f aca="false">IF(F19&gt;=0.8,"On track",IF(F19&gt;=0.5,"In progress","At risk"))</f>
        <v>At risk</v>
      </c>
    </row>
    <row r="20" customFormat="false" ht="16.5" hidden="false" customHeight="true" outlineLevel="0" collapsed="false">
      <c r="B20" s="40" t="s">
        <v>109</v>
      </c>
      <c r="C20" s="41" t="n">
        <f aca="false">COUNTIF('Clauses 4-10'!$L:$L,"10")</f>
        <v>3</v>
      </c>
      <c r="D20" s="41" t="n">
        <f aca="false">COUNTIFS('Clauses 4-10'!$L:$L,"10",'Clauses 4-10'!$D:$D,"?*")</f>
        <v>0</v>
      </c>
      <c r="E20" s="42" t="n">
        <f aca="false">IFERROR(SUMIFS('Clauses 4-10'!$E:$E,'Clauses 4-10'!$L:$L,"10")/COUNTIF('Clauses 4-10'!$L:$L,"10"),0)</f>
        <v>0</v>
      </c>
      <c r="F20" s="43" t="n">
        <f aca="false">IFERROR(SUMIFS('Clauses 4-10'!$G:$G,'Clauses 4-10'!$L:$L,"10")/COUNTIF('Clauses 4-10'!$L:$L,"10"),0)</f>
        <v>0</v>
      </c>
      <c r="G20" s="44" t="str">
        <f aca="false">IF(F20&gt;=0.8,"On track",IF(F20&gt;=0.5,"In progress","At risk"))</f>
        <v>At risk</v>
      </c>
    </row>
    <row r="21" customFormat="false" ht="16.5" hidden="false" customHeight="true" outlineLevel="0" collapsed="false">
      <c r="B21" s="45" t="s">
        <v>110</v>
      </c>
      <c r="C21" s="46" t="n">
        <f aca="false">(COUNTIF('Clauses 4-10'!$L:$L,"?*"))+0</f>
        <v>36</v>
      </c>
      <c r="D21" s="46" t="n">
        <f aca="false">(COUNTIFS('Clauses 4-10'!$L:$L,"?*",'Clauses 4-10'!$D:$D,"?*"))</f>
        <v>0</v>
      </c>
      <c r="E21" s="47" t="n">
        <f aca="false">IFERROR((SUMIFS('Clauses 4-10'!$E:$E,'Clauses 4-10'!$L:$L,"?*"))/(COUNTIF('Clauses 4-10'!$L:$L,"?*")),0)</f>
        <v>0</v>
      </c>
      <c r="F21" s="48" t="n">
        <f aca="false">IFERROR((SUMIFS('Clauses 4-10'!$G:$G,'Clauses 4-10'!$L:$L,"?*"))/(COUNTIF('Clauses 4-10'!$L:$L,"?*")),0)</f>
        <v>0</v>
      </c>
      <c r="G21" s="49" t="str">
        <f aca="false">IF(F21&gt;=0.8,"On track",IF(F21&gt;=0.5,"In progress","At risk"))</f>
        <v>At risk</v>
      </c>
    </row>
    <row r="23" customFormat="false" ht="19.5" hidden="false" customHeight="true" outlineLevel="0" collapsed="false">
      <c r="B23" s="50" t="s">
        <v>111</v>
      </c>
      <c r="C23" s="50"/>
      <c r="D23" s="50"/>
      <c r="E23" s="50" t="s">
        <v>112</v>
      </c>
      <c r="F23" s="50"/>
      <c r="G23" s="50"/>
    </row>
    <row r="24" customFormat="false" ht="15.75" hidden="false" customHeight="true" outlineLevel="0" collapsed="false">
      <c r="B24" s="51" t="s">
        <v>113</v>
      </c>
      <c r="C24" s="52" t="s">
        <v>114</v>
      </c>
      <c r="D24" s="52" t="s">
        <v>115</v>
      </c>
      <c r="E24" s="51" t="s">
        <v>116</v>
      </c>
      <c r="F24" s="52" t="s">
        <v>114</v>
      </c>
      <c r="G24" s="52" t="s">
        <v>115</v>
      </c>
    </row>
    <row r="25" customFormat="false" ht="15.75" hidden="false" customHeight="true" outlineLevel="0" collapsed="false">
      <c r="B25" s="24" t="s">
        <v>54</v>
      </c>
      <c r="C25" s="53" t="n">
        <f aca="false">(COUNTIF('Clauses 4-10'!$D:$D,"Fully Conformant"))</f>
        <v>0</v>
      </c>
      <c r="D25" s="54" t="n">
        <f aca="false">IFERROR((COUNTIF('Clauses 4-10'!$D:$D,"Fully Conformant"))/((COUNTIF('Clauses 4-10'!$L:$L,"?*"))+0),0)</f>
        <v>0</v>
      </c>
      <c r="E25" s="55" t="s">
        <v>117</v>
      </c>
      <c r="F25" s="53" t="n">
        <f aca="false">(COUNTIF('Clauses 4-10'!$E:$E,0))</f>
        <v>0</v>
      </c>
      <c r="G25" s="54" t="n">
        <f aca="false">IFERROR((COUNTIF('Clauses 4-10'!$E:$E,0))/(COUNTIF('Clauses 4-10'!$L:$L,"?*")),0)</f>
        <v>0</v>
      </c>
    </row>
    <row r="26" customFormat="false" ht="15.75" hidden="false" customHeight="true" outlineLevel="0" collapsed="false">
      <c r="B26" s="26" t="s">
        <v>56</v>
      </c>
      <c r="C26" s="53" t="n">
        <f aca="false">(COUNTIF('Clauses 4-10'!$D:$D,"Largely Conformant"))</f>
        <v>0</v>
      </c>
      <c r="D26" s="54" t="n">
        <f aca="false">IFERROR((COUNTIF('Clauses 4-10'!$D:$D,"Largely Conformant"))/((COUNTIF('Clauses 4-10'!$L:$L,"?*"))+0),0)</f>
        <v>0</v>
      </c>
      <c r="E26" s="55" t="s">
        <v>118</v>
      </c>
      <c r="F26" s="53" t="n">
        <f aca="false">(COUNTIF('Clauses 4-10'!$E:$E,1))</f>
        <v>0</v>
      </c>
      <c r="G26" s="54" t="n">
        <f aca="false">IFERROR((COUNTIF('Clauses 4-10'!$E:$E,1))/(COUNTIF('Clauses 4-10'!$L:$L,"?*")),0)</f>
        <v>0</v>
      </c>
    </row>
    <row r="27" customFormat="false" ht="15.75" hidden="false" customHeight="true" outlineLevel="0" collapsed="false">
      <c r="B27" s="27" t="s">
        <v>58</v>
      </c>
      <c r="C27" s="53" t="n">
        <f aca="false">(COUNTIF('Clauses 4-10'!$D:$D,"Partially Conformant"))</f>
        <v>0</v>
      </c>
      <c r="D27" s="54" t="n">
        <f aca="false">IFERROR((COUNTIF('Clauses 4-10'!$D:$D,"Partially Conformant"))/((COUNTIF('Clauses 4-10'!$L:$L,"?*"))+0),0)</f>
        <v>0</v>
      </c>
      <c r="E27" s="55" t="s">
        <v>119</v>
      </c>
      <c r="F27" s="53" t="n">
        <f aca="false">(COUNTIF('Clauses 4-10'!$E:$E,2))</f>
        <v>0</v>
      </c>
      <c r="G27" s="54" t="n">
        <f aca="false">IFERROR((COUNTIF('Clauses 4-10'!$E:$E,2))/(COUNTIF('Clauses 4-10'!$L:$L,"?*")),0)</f>
        <v>0</v>
      </c>
    </row>
    <row r="28" customFormat="false" ht="15.75" hidden="false" customHeight="true" outlineLevel="0" collapsed="false">
      <c r="B28" s="28" t="s">
        <v>60</v>
      </c>
      <c r="C28" s="53" t="n">
        <f aca="false">(COUNTIF('Clauses 4-10'!$D:$D,"Non-Conformant"))</f>
        <v>0</v>
      </c>
      <c r="D28" s="54" t="n">
        <f aca="false">IFERROR((COUNTIF('Clauses 4-10'!$D:$D,"Non-Conformant"))/((COUNTIF('Clauses 4-10'!$L:$L,"?*"))+0),0)</f>
        <v>0</v>
      </c>
      <c r="E28" s="55" t="s">
        <v>120</v>
      </c>
      <c r="F28" s="53" t="n">
        <f aca="false">(COUNTIF('Clauses 4-10'!$E:$E,3))</f>
        <v>0</v>
      </c>
      <c r="G28" s="54" t="n">
        <f aca="false">IFERROR((COUNTIF('Clauses 4-10'!$E:$E,3))/(COUNTIF('Clauses 4-10'!$L:$L,"?*")),0)</f>
        <v>0</v>
      </c>
    </row>
    <row r="29" customFormat="false" ht="15.75" hidden="false" customHeight="true" outlineLevel="0" collapsed="false">
      <c r="B29" s="56" t="s">
        <v>121</v>
      </c>
      <c r="C29" s="53" t="n">
        <f aca="false">((COUNTIF('Clauses 4-10'!$L:$L,"?*"))-(COUNTIFS('Clauses 4-10'!$L:$L,"?*",'Clauses 4-10'!$D:$D,"?*")))</f>
        <v>36</v>
      </c>
      <c r="D29" s="54" t="n">
        <f aca="false">IFERROR(((COUNTIF('Clauses 4-10'!$L:$L,"?*"))-(COUNTIFS('Clauses 4-10'!$L:$L,"?*",'Clauses 4-10'!$D:$D,"?*")))/((COUNTIF('Clauses 4-10'!$L:$L,"?*"))+0),0)</f>
        <v>1</v>
      </c>
      <c r="E29" s="55" t="s">
        <v>122</v>
      </c>
      <c r="F29" s="53" t="n">
        <f aca="false">(COUNTIF('Clauses 4-10'!$E:$E,4))</f>
        <v>0</v>
      </c>
      <c r="G29" s="54" t="n">
        <f aca="false">IFERROR((COUNTIF('Clauses 4-10'!$E:$E,4))/(COUNTIF('Clauses 4-10'!$L:$L,"?*")),0)</f>
        <v>0</v>
      </c>
    </row>
    <row r="31" customFormat="false" ht="15" hidden="false" customHeight="false" outlineLevel="0" collapsed="false">
      <c r="B31" s="57" t="s">
        <v>123</v>
      </c>
      <c r="C31" s="57"/>
      <c r="D31" s="57"/>
      <c r="E31" s="57"/>
      <c r="F31" s="57"/>
      <c r="G31" s="57"/>
    </row>
  </sheetData>
  <mergeCells count="24">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23:D23"/>
    <mergeCell ref="E23:G23"/>
    <mergeCell ref="B31:G31"/>
  </mergeCells>
  <conditionalFormatting sqref="F14:F21">
    <cfRule type="colorScale" priority="2">
      <colorScale>
        <cfvo type="num" val="0"/>
        <cfvo type="num" val="0.5"/>
        <cfvo type="num" val="1"/>
        <color rgb="FFF3B4B4"/>
        <color rgb="FFF6DA9B"/>
        <color rgb="FFADD9B4"/>
      </colorScale>
    </cfRule>
  </conditionalFormatting>
  <conditionalFormatting sqref="G14:G21">
    <cfRule type="cellIs" priority="3" operator="equal" aboveAverage="0" equalAverage="0" bottom="0" percent="0" rank="0" text="" dxfId="0">
      <formula>"On track"</formula>
    </cfRule>
    <cfRule type="cellIs" priority="4" operator="equal" aboveAverage="0" equalAverage="0" bottom="0" percent="0" rank="0" text="" dxfId="1">
      <formula>"In progress"</formula>
    </cfRule>
    <cfRule type="cellIs" priority="5" operator="equal" aboveAverage="0" equalAverage="0" bottom="0" percent="0" rank="0" text="" dxfId="2">
      <formula>"At risk"</formula>
    </cfRule>
  </conditionalFormatting>
  <conditionalFormatting sqref="C25:C29">
    <cfRule type="dataBar" priority="6">
      <dataBar showValue="1" minLength="10" maxLength="90">
        <cfvo type="num" val="0"/>
        <cfvo type="num" val="36"/>
        <color rgb="FFC4943E"/>
      </dataBar>
      <extLst>
        <ext xmlns:x14="http://schemas.microsoft.com/office/spreadsheetml/2009/9/main" uri="{B025F937-C7B1-47D3-B67F-A62EFF666E3E}">
          <x14:id>{DE448AA4-8762-4638-97BC-902D977B5381}</x14:id>
        </ext>
      </extLst>
    </cfRule>
  </conditionalFormatting>
  <conditionalFormatting sqref="F25:F29">
    <cfRule type="dataBar" priority="7">
      <dataBar showValue="1" minLength="10" maxLength="90">
        <cfvo type="num" val="0"/>
        <cfvo type="num" val="36"/>
        <color rgb="FF1E3D5C"/>
      </dataBar>
      <extLst>
        <ext xmlns:x14="http://schemas.microsoft.com/office/spreadsheetml/2009/9/main" uri="{B025F937-C7B1-47D3-B67F-A62EFF666E3E}">
          <x14:id>{6ABBB217-3040-4376-BEAF-EAF5AA95B470}</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DE448AA4-8762-4638-97BC-902D977B5381}">
            <x14:dataBar minLength="10" maxLength="90" axisPosition="none" gradient="true">
              <x14:cfvo type="num">
                <xm:f>0</xm:f>
              </x14:cfvo>
              <x14:cfvo type="num">
                <xm:f>36</xm:f>
              </x14:cfvo>
              <x14:negativeFillColor rgb="FFC4943E"/>
              <x14:axisColor rgb="FF000000"/>
            </x14:dataBar>
          </x14:cfRule>
          <xm:sqref>C25:C29</xm:sqref>
        </x14:conditionalFormatting>
        <x14:conditionalFormatting xmlns:xm="http://schemas.microsoft.com/office/excel/2006/main">
          <x14:cfRule type="dataBar" id="{6ABBB217-3040-4376-BEAF-EAF5AA95B470}">
            <x14:dataBar minLength="10" maxLength="90" axisPosition="none" gradient="true">
              <x14:cfvo type="num">
                <xm:f>0</xm:f>
              </x14:cfvo>
              <x14:cfvo type="num">
                <xm:f>36</xm:f>
              </x14:cfvo>
              <x14:negativeFillColor rgb="FF1E3D5C"/>
              <x14:axisColor rgb="FF000000"/>
            </x14:dataBar>
          </x14:cfRule>
          <xm:sqref>F25:F29</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2841"/>
    <pageSetUpPr fitToPage="false"/>
  </sheetPr>
  <dimension ref="A1:L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3" min="3" style="0" width="44"/>
    <col collapsed="false" customWidth="true" hidden="false" outlineLevel="0" max="4" min="4" style="0" width="20"/>
    <col collapsed="false" customWidth="true" hidden="false" outlineLevel="0" max="5" min="5" style="0" width="10"/>
    <col collapsed="false" customWidth="true" hidden="false" outlineLevel="0" max="6" min="6" style="0" width="17"/>
    <col collapsed="false" customWidth="true" hidden="false" outlineLevel="0" max="7" min="7" style="0" width="12"/>
    <col collapsed="false" customWidth="true" hidden="false" outlineLevel="0" max="9" min="8" style="0" width="30"/>
    <col collapsed="false" customWidth="true" hidden="false" outlineLevel="0" max="10" min="10" style="0" width="15"/>
    <col collapsed="false" customWidth="true" hidden="false" outlineLevel="0" max="11" min="11" style="0" width="13"/>
    <col collapsed="false" customWidth="true" hidden="true" outlineLevel="0" max="12" min="12" style="0" width="13"/>
  </cols>
  <sheetData>
    <row r="1" customFormat="false" ht="33.75" hidden="false" customHeight="true" outlineLevel="0" collapsed="false">
      <c r="A1" s="15" t="s">
        <v>124</v>
      </c>
      <c r="B1" s="15"/>
      <c r="C1" s="15"/>
      <c r="D1" s="15"/>
      <c r="E1" s="15"/>
      <c r="F1" s="15"/>
      <c r="G1" s="15"/>
      <c r="H1" s="15"/>
      <c r="I1" s="15"/>
      <c r="J1" s="15"/>
      <c r="K1" s="15"/>
    </row>
    <row r="2" customFormat="false" ht="19.5" hidden="false" customHeight="true" outlineLevel="0" collapsed="false">
      <c r="A2" s="16" t="s">
        <v>125</v>
      </c>
      <c r="B2" s="16"/>
      <c r="C2" s="16"/>
      <c r="D2" s="16"/>
      <c r="E2" s="16"/>
      <c r="F2" s="16"/>
      <c r="G2" s="16"/>
      <c r="H2" s="16"/>
      <c r="I2" s="16"/>
      <c r="J2" s="16"/>
      <c r="K2" s="16"/>
    </row>
    <row r="3" customFormat="false" ht="30" hidden="false" customHeight="true" outlineLevel="0" collapsed="false">
      <c r="A3" s="58" t="s">
        <v>126</v>
      </c>
      <c r="B3" s="58" t="s">
        <v>127</v>
      </c>
      <c r="C3" s="58" t="s">
        <v>128</v>
      </c>
      <c r="D3" s="58" t="s">
        <v>37</v>
      </c>
      <c r="E3" s="58" t="s">
        <v>129</v>
      </c>
      <c r="F3" s="58" t="s">
        <v>130</v>
      </c>
      <c r="G3" s="58" t="s">
        <v>131</v>
      </c>
      <c r="H3" s="58" t="s">
        <v>41</v>
      </c>
      <c r="I3" s="58" t="s">
        <v>43</v>
      </c>
      <c r="J3" s="58" t="s">
        <v>45</v>
      </c>
      <c r="K3" s="58" t="s">
        <v>47</v>
      </c>
    </row>
    <row r="4" customFormat="false" ht="19.5" hidden="false" customHeight="true" outlineLevel="0" collapsed="false">
      <c r="A4" s="59" t="s">
        <v>103</v>
      </c>
      <c r="B4" s="59"/>
      <c r="C4" s="59"/>
      <c r="D4" s="59"/>
      <c r="E4" s="59"/>
      <c r="F4" s="59"/>
      <c r="G4" s="59"/>
      <c r="H4" s="59"/>
      <c r="I4" s="59"/>
      <c r="J4" s="59"/>
      <c r="K4" s="59"/>
    </row>
    <row r="5" customFormat="false" ht="60" hidden="false" customHeight="true" outlineLevel="0" collapsed="false">
      <c r="A5" s="60" t="s">
        <v>132</v>
      </c>
      <c r="B5" s="60" t="s">
        <v>133</v>
      </c>
      <c r="C5" s="61" t="s">
        <v>134</v>
      </c>
      <c r="D5" s="62"/>
      <c r="E5" s="63"/>
      <c r="F5" s="64" t="str">
        <f aca="false">IF(E5="","",IFERROR(INDEX(Lists!$B$2:$B$6,MATCH(E5,Lists!$A$2:$A$6,0)),""))</f>
        <v/>
      </c>
      <c r="G5" s="65" t="str">
        <f aca="false">IF(D5="","",IFERROR(INDEX(Lists!$E$2:$E$5,MATCH(D5,Lists!$D$2:$D$5,0)),""))</f>
        <v/>
      </c>
      <c r="H5" s="66"/>
      <c r="I5" s="66"/>
      <c r="J5" s="66"/>
      <c r="K5" s="67"/>
      <c r="L5" s="68" t="s">
        <v>135</v>
      </c>
    </row>
    <row r="6" customFormat="false" ht="72.75" hidden="false" customHeight="true" outlineLevel="0" collapsed="false">
      <c r="A6" s="60" t="s">
        <v>136</v>
      </c>
      <c r="B6" s="60" t="s">
        <v>137</v>
      </c>
      <c r="C6" s="61" t="s">
        <v>138</v>
      </c>
      <c r="D6" s="62"/>
      <c r="E6" s="63"/>
      <c r="F6" s="64" t="str">
        <f aca="false">IF(E6="","",IFERROR(INDEX(Lists!$B$2:$B$6,MATCH(E6,Lists!$A$2:$A$6,0)),""))</f>
        <v/>
      </c>
      <c r="G6" s="65" t="str">
        <f aca="false">IF(D6="","",IFERROR(INDEX(Lists!$E$2:$E$5,MATCH(D6,Lists!$D$2:$D$5,0)),""))</f>
        <v/>
      </c>
      <c r="H6" s="66"/>
      <c r="I6" s="66"/>
      <c r="J6" s="66"/>
      <c r="K6" s="67"/>
      <c r="L6" s="68" t="s">
        <v>135</v>
      </c>
    </row>
    <row r="7" customFormat="false" ht="72.75" hidden="false" customHeight="true" outlineLevel="0" collapsed="false">
      <c r="A7" s="60" t="s">
        <v>139</v>
      </c>
      <c r="B7" s="60" t="s">
        <v>140</v>
      </c>
      <c r="C7" s="61" t="s">
        <v>141</v>
      </c>
      <c r="D7" s="62"/>
      <c r="E7" s="63"/>
      <c r="F7" s="64" t="str">
        <f aca="false">IF(E7="","",IFERROR(INDEX(Lists!$B$2:$B$6,MATCH(E7,Lists!$A$2:$A$6,0)),""))</f>
        <v/>
      </c>
      <c r="G7" s="65" t="str">
        <f aca="false">IF(D7="","",IFERROR(INDEX(Lists!$E$2:$E$5,MATCH(D7,Lists!$D$2:$D$5,0)),""))</f>
        <v/>
      </c>
      <c r="H7" s="66"/>
      <c r="I7" s="66"/>
      <c r="J7" s="66"/>
      <c r="K7" s="67"/>
      <c r="L7" s="68" t="s">
        <v>135</v>
      </c>
    </row>
    <row r="8" customFormat="false" ht="60" hidden="false" customHeight="true" outlineLevel="0" collapsed="false">
      <c r="A8" s="60" t="s">
        <v>142</v>
      </c>
      <c r="B8" s="60" t="s">
        <v>143</v>
      </c>
      <c r="C8" s="61" t="s">
        <v>144</v>
      </c>
      <c r="D8" s="62"/>
      <c r="E8" s="63"/>
      <c r="F8" s="64" t="str">
        <f aca="false">IF(E8="","",IFERROR(INDEX(Lists!$B$2:$B$6,MATCH(E8,Lists!$A$2:$A$6,0)),""))</f>
        <v/>
      </c>
      <c r="G8" s="65" t="str">
        <f aca="false">IF(D8="","",IFERROR(INDEX(Lists!$E$2:$E$5,MATCH(D8,Lists!$D$2:$D$5,0)),""))</f>
        <v/>
      </c>
      <c r="H8" s="66"/>
      <c r="I8" s="66"/>
      <c r="J8" s="66"/>
      <c r="K8" s="67"/>
      <c r="L8" s="68" t="s">
        <v>135</v>
      </c>
    </row>
    <row r="9" customFormat="false" ht="19.5" hidden="false" customHeight="true" outlineLevel="0" collapsed="false">
      <c r="A9" s="59" t="s">
        <v>104</v>
      </c>
      <c r="B9" s="59"/>
      <c r="C9" s="59"/>
      <c r="D9" s="59"/>
      <c r="E9" s="59"/>
      <c r="F9" s="59"/>
      <c r="G9" s="59"/>
      <c r="H9" s="59"/>
      <c r="I9" s="59"/>
      <c r="J9" s="59"/>
      <c r="K9" s="59"/>
    </row>
    <row r="10" customFormat="false" ht="85.5" hidden="false" customHeight="true" outlineLevel="0" collapsed="false">
      <c r="A10" s="60" t="s">
        <v>145</v>
      </c>
      <c r="B10" s="60" t="s">
        <v>146</v>
      </c>
      <c r="C10" s="61" t="s">
        <v>147</v>
      </c>
      <c r="D10" s="62"/>
      <c r="E10" s="63"/>
      <c r="F10" s="64" t="str">
        <f aca="false">IF(E10="","",IFERROR(INDEX(Lists!$B$2:$B$6,MATCH(E10,Lists!$A$2:$A$6,0)),""))</f>
        <v/>
      </c>
      <c r="G10" s="65" t="str">
        <f aca="false">IF(D10="","",IFERROR(INDEX(Lists!$E$2:$E$5,MATCH(D10,Lists!$D$2:$D$5,0)),""))</f>
        <v/>
      </c>
      <c r="H10" s="66"/>
      <c r="I10" s="66"/>
      <c r="J10" s="66"/>
      <c r="K10" s="67"/>
      <c r="L10" s="68" t="s">
        <v>148</v>
      </c>
    </row>
    <row r="11" customFormat="false" ht="85.5" hidden="false" customHeight="true" outlineLevel="0" collapsed="false">
      <c r="A11" s="60" t="s">
        <v>149</v>
      </c>
      <c r="B11" s="60" t="s">
        <v>150</v>
      </c>
      <c r="C11" s="61" t="s">
        <v>151</v>
      </c>
      <c r="D11" s="62"/>
      <c r="E11" s="63"/>
      <c r="F11" s="64" t="str">
        <f aca="false">IF(E11="","",IFERROR(INDEX(Lists!$B$2:$B$6,MATCH(E11,Lists!$A$2:$A$6,0)),""))</f>
        <v/>
      </c>
      <c r="G11" s="65" t="str">
        <f aca="false">IF(D11="","",IFERROR(INDEX(Lists!$E$2:$E$5,MATCH(D11,Lists!$D$2:$D$5,0)),""))</f>
        <v/>
      </c>
      <c r="H11" s="66"/>
      <c r="I11" s="66"/>
      <c r="J11" s="66"/>
      <c r="K11" s="67"/>
      <c r="L11" s="68" t="s">
        <v>148</v>
      </c>
    </row>
    <row r="12" customFormat="false" ht="72.75" hidden="false" customHeight="true" outlineLevel="0" collapsed="false">
      <c r="A12" s="60" t="s">
        <v>152</v>
      </c>
      <c r="B12" s="60" t="s">
        <v>153</v>
      </c>
      <c r="C12" s="61" t="s">
        <v>154</v>
      </c>
      <c r="D12" s="62"/>
      <c r="E12" s="63"/>
      <c r="F12" s="64" t="str">
        <f aca="false">IF(E12="","",IFERROR(INDEX(Lists!$B$2:$B$6,MATCH(E12,Lists!$A$2:$A$6,0)),""))</f>
        <v/>
      </c>
      <c r="G12" s="65" t="str">
        <f aca="false">IF(D12="","",IFERROR(INDEX(Lists!$E$2:$E$5,MATCH(D12,Lists!$D$2:$D$5,0)),""))</f>
        <v/>
      </c>
      <c r="H12" s="66"/>
      <c r="I12" s="66"/>
      <c r="J12" s="66"/>
      <c r="K12" s="67"/>
      <c r="L12" s="68" t="s">
        <v>148</v>
      </c>
    </row>
    <row r="13" customFormat="false" ht="85.5" hidden="false" customHeight="true" outlineLevel="0" collapsed="false">
      <c r="A13" s="60" t="s">
        <v>155</v>
      </c>
      <c r="B13" s="60" t="s">
        <v>156</v>
      </c>
      <c r="C13" s="61" t="s">
        <v>157</v>
      </c>
      <c r="D13" s="62"/>
      <c r="E13" s="63"/>
      <c r="F13" s="64" t="str">
        <f aca="false">IF(E13="","",IFERROR(INDEX(Lists!$B$2:$B$6,MATCH(E13,Lists!$A$2:$A$6,0)),""))</f>
        <v/>
      </c>
      <c r="G13" s="65" t="str">
        <f aca="false">IF(D13="","",IFERROR(INDEX(Lists!$E$2:$E$5,MATCH(D13,Lists!$D$2:$D$5,0)),""))</f>
        <v/>
      </c>
      <c r="H13" s="66"/>
      <c r="I13" s="66"/>
      <c r="J13" s="66"/>
      <c r="K13" s="67"/>
      <c r="L13" s="68" t="s">
        <v>148</v>
      </c>
    </row>
    <row r="14" customFormat="false" ht="19.5" hidden="false" customHeight="true" outlineLevel="0" collapsed="false">
      <c r="A14" s="59" t="s">
        <v>105</v>
      </c>
      <c r="B14" s="59"/>
      <c r="C14" s="59"/>
      <c r="D14" s="59"/>
      <c r="E14" s="59"/>
      <c r="F14" s="59"/>
      <c r="G14" s="59"/>
      <c r="H14" s="59"/>
      <c r="I14" s="59"/>
      <c r="J14" s="59"/>
      <c r="K14" s="59"/>
    </row>
    <row r="15" customFormat="false" ht="85.5" hidden="false" customHeight="true" outlineLevel="0" collapsed="false">
      <c r="A15" s="60" t="s">
        <v>158</v>
      </c>
      <c r="B15" s="60" t="s">
        <v>159</v>
      </c>
      <c r="C15" s="61" t="s">
        <v>160</v>
      </c>
      <c r="D15" s="62"/>
      <c r="E15" s="63"/>
      <c r="F15" s="64" t="str">
        <f aca="false">IF(E15="","",IFERROR(INDEX(Lists!$B$2:$B$6,MATCH(E15,Lists!$A$2:$A$6,0)),""))</f>
        <v/>
      </c>
      <c r="G15" s="65" t="str">
        <f aca="false">IF(D15="","",IFERROR(INDEX(Lists!$E$2:$E$5,MATCH(D15,Lists!$D$2:$D$5,0)),""))</f>
        <v/>
      </c>
      <c r="H15" s="66"/>
      <c r="I15" s="66"/>
      <c r="J15" s="66"/>
      <c r="K15" s="67"/>
      <c r="L15" s="68" t="s">
        <v>161</v>
      </c>
    </row>
    <row r="16" customFormat="false" ht="72.75" hidden="false" customHeight="true" outlineLevel="0" collapsed="false">
      <c r="A16" s="60" t="s">
        <v>162</v>
      </c>
      <c r="B16" s="60" t="s">
        <v>163</v>
      </c>
      <c r="C16" s="61" t="s">
        <v>164</v>
      </c>
      <c r="D16" s="62"/>
      <c r="E16" s="63"/>
      <c r="F16" s="64" t="str">
        <f aca="false">IF(E16="","",IFERROR(INDEX(Lists!$B$2:$B$6,MATCH(E16,Lists!$A$2:$A$6,0)),""))</f>
        <v/>
      </c>
      <c r="G16" s="65" t="str">
        <f aca="false">IF(D16="","",IFERROR(INDEX(Lists!$E$2:$E$5,MATCH(D16,Lists!$D$2:$D$5,0)),""))</f>
        <v/>
      </c>
      <c r="H16" s="66"/>
      <c r="I16" s="66"/>
      <c r="J16" s="66"/>
      <c r="K16" s="67"/>
      <c r="L16" s="68" t="s">
        <v>161</v>
      </c>
    </row>
    <row r="17" customFormat="false" ht="60" hidden="false" customHeight="true" outlineLevel="0" collapsed="false">
      <c r="A17" s="60" t="s">
        <v>165</v>
      </c>
      <c r="B17" s="60" t="s">
        <v>166</v>
      </c>
      <c r="C17" s="61" t="s">
        <v>167</v>
      </c>
      <c r="D17" s="62"/>
      <c r="E17" s="63"/>
      <c r="F17" s="64" t="str">
        <f aca="false">IF(E17="","",IFERROR(INDEX(Lists!$B$2:$B$6,MATCH(E17,Lists!$A$2:$A$6,0)),""))</f>
        <v/>
      </c>
      <c r="G17" s="65" t="str">
        <f aca="false">IF(D17="","",IFERROR(INDEX(Lists!$E$2:$E$5,MATCH(D17,Lists!$D$2:$D$5,0)),""))</f>
        <v/>
      </c>
      <c r="H17" s="66"/>
      <c r="I17" s="66"/>
      <c r="J17" s="66"/>
      <c r="K17" s="67"/>
      <c r="L17" s="68" t="s">
        <v>161</v>
      </c>
    </row>
    <row r="18" customFormat="false" ht="72.75" hidden="false" customHeight="true" outlineLevel="0" collapsed="false">
      <c r="A18" s="60" t="s">
        <v>168</v>
      </c>
      <c r="B18" s="60" t="s">
        <v>169</v>
      </c>
      <c r="C18" s="61" t="s">
        <v>170</v>
      </c>
      <c r="D18" s="62"/>
      <c r="E18" s="63"/>
      <c r="F18" s="64" t="str">
        <f aca="false">IF(E18="","",IFERROR(INDEX(Lists!$B$2:$B$6,MATCH(E18,Lists!$A$2:$A$6,0)),""))</f>
        <v/>
      </c>
      <c r="G18" s="65" t="str">
        <f aca="false">IF(D18="","",IFERROR(INDEX(Lists!$E$2:$E$5,MATCH(D18,Lists!$D$2:$D$5,0)),""))</f>
        <v/>
      </c>
      <c r="H18" s="66"/>
      <c r="I18" s="66"/>
      <c r="J18" s="66"/>
      <c r="K18" s="67"/>
      <c r="L18" s="68" t="s">
        <v>161</v>
      </c>
    </row>
    <row r="19" customFormat="false" ht="72.75" hidden="false" customHeight="true" outlineLevel="0" collapsed="false">
      <c r="A19" s="60" t="s">
        <v>171</v>
      </c>
      <c r="B19" s="60" t="s">
        <v>172</v>
      </c>
      <c r="C19" s="61" t="s">
        <v>173</v>
      </c>
      <c r="D19" s="62"/>
      <c r="E19" s="63"/>
      <c r="F19" s="64" t="str">
        <f aca="false">IF(E19="","",IFERROR(INDEX(Lists!$B$2:$B$6,MATCH(E19,Lists!$A$2:$A$6,0)),""))</f>
        <v/>
      </c>
      <c r="G19" s="65" t="str">
        <f aca="false">IF(D19="","",IFERROR(INDEX(Lists!$E$2:$E$5,MATCH(D19,Lists!$D$2:$D$5,0)),""))</f>
        <v/>
      </c>
      <c r="H19" s="66"/>
      <c r="I19" s="66"/>
      <c r="J19" s="66"/>
      <c r="K19" s="67"/>
      <c r="L19" s="68" t="s">
        <v>161</v>
      </c>
    </row>
    <row r="20" customFormat="false" ht="72.75" hidden="false" customHeight="true" outlineLevel="0" collapsed="false">
      <c r="A20" s="60" t="s">
        <v>174</v>
      </c>
      <c r="B20" s="60" t="s">
        <v>175</v>
      </c>
      <c r="C20" s="61" t="s">
        <v>176</v>
      </c>
      <c r="D20" s="62"/>
      <c r="E20" s="63"/>
      <c r="F20" s="64" t="str">
        <f aca="false">IF(E20="","",IFERROR(INDEX(Lists!$B$2:$B$6,MATCH(E20,Lists!$A$2:$A$6,0)),""))</f>
        <v/>
      </c>
      <c r="G20" s="65" t="str">
        <f aca="false">IF(D20="","",IFERROR(INDEX(Lists!$E$2:$E$5,MATCH(D20,Lists!$D$2:$D$5,0)),""))</f>
        <v/>
      </c>
      <c r="H20" s="66"/>
      <c r="I20" s="66"/>
      <c r="J20" s="66"/>
      <c r="K20" s="67"/>
      <c r="L20" s="68" t="s">
        <v>161</v>
      </c>
    </row>
    <row r="21" customFormat="false" ht="19.5" hidden="false" customHeight="true" outlineLevel="0" collapsed="false">
      <c r="A21" s="59" t="s">
        <v>106</v>
      </c>
      <c r="B21" s="59"/>
      <c r="C21" s="59"/>
      <c r="D21" s="59"/>
      <c r="E21" s="59"/>
      <c r="F21" s="59"/>
      <c r="G21" s="59"/>
      <c r="H21" s="59"/>
      <c r="I21" s="59"/>
      <c r="J21" s="59"/>
      <c r="K21" s="59"/>
    </row>
    <row r="22" customFormat="false" ht="46.5" hidden="false" customHeight="true" outlineLevel="0" collapsed="false">
      <c r="A22" s="60" t="s">
        <v>177</v>
      </c>
      <c r="B22" s="60" t="s">
        <v>178</v>
      </c>
      <c r="C22" s="61" t="s">
        <v>179</v>
      </c>
      <c r="D22" s="62"/>
      <c r="E22" s="63"/>
      <c r="F22" s="64" t="str">
        <f aca="false">IF(E22="","",IFERROR(INDEX(Lists!$B$2:$B$6,MATCH(E22,Lists!$A$2:$A$6,0)),""))</f>
        <v/>
      </c>
      <c r="G22" s="65" t="str">
        <f aca="false">IF(D22="","",IFERROR(INDEX(Lists!$E$2:$E$5,MATCH(D22,Lists!$D$2:$D$5,0)),""))</f>
        <v/>
      </c>
      <c r="H22" s="66"/>
      <c r="I22" s="66"/>
      <c r="J22" s="66"/>
      <c r="K22" s="67"/>
      <c r="L22" s="68" t="s">
        <v>180</v>
      </c>
    </row>
    <row r="23" customFormat="false" ht="72.75" hidden="false" customHeight="true" outlineLevel="0" collapsed="false">
      <c r="A23" s="60" t="s">
        <v>181</v>
      </c>
      <c r="B23" s="60" t="s">
        <v>182</v>
      </c>
      <c r="C23" s="61" t="s">
        <v>183</v>
      </c>
      <c r="D23" s="62"/>
      <c r="E23" s="63"/>
      <c r="F23" s="64" t="str">
        <f aca="false">IF(E23="","",IFERROR(INDEX(Lists!$B$2:$B$6,MATCH(E23,Lists!$A$2:$A$6,0)),""))</f>
        <v/>
      </c>
      <c r="G23" s="65" t="str">
        <f aca="false">IF(D23="","",IFERROR(INDEX(Lists!$E$2:$E$5,MATCH(D23,Lists!$D$2:$D$5,0)),""))</f>
        <v/>
      </c>
      <c r="H23" s="66"/>
      <c r="I23" s="66"/>
      <c r="J23" s="66"/>
      <c r="K23" s="67"/>
      <c r="L23" s="68" t="s">
        <v>180</v>
      </c>
    </row>
    <row r="24" customFormat="false" ht="72.75" hidden="false" customHeight="true" outlineLevel="0" collapsed="false">
      <c r="A24" s="60" t="s">
        <v>184</v>
      </c>
      <c r="B24" s="60" t="s">
        <v>185</v>
      </c>
      <c r="C24" s="61" t="s">
        <v>186</v>
      </c>
      <c r="D24" s="62"/>
      <c r="E24" s="63"/>
      <c r="F24" s="64" t="str">
        <f aca="false">IF(E24="","",IFERROR(INDEX(Lists!$B$2:$B$6,MATCH(E24,Lists!$A$2:$A$6,0)),""))</f>
        <v/>
      </c>
      <c r="G24" s="65" t="str">
        <f aca="false">IF(D24="","",IFERROR(INDEX(Lists!$E$2:$E$5,MATCH(D24,Lists!$D$2:$D$5,0)),""))</f>
        <v/>
      </c>
      <c r="H24" s="66"/>
      <c r="I24" s="66"/>
      <c r="J24" s="66"/>
      <c r="K24" s="67"/>
      <c r="L24" s="68" t="s">
        <v>180</v>
      </c>
    </row>
    <row r="25" customFormat="false" ht="85.5" hidden="false" customHeight="true" outlineLevel="0" collapsed="false">
      <c r="A25" s="60" t="s">
        <v>187</v>
      </c>
      <c r="B25" s="60" t="s">
        <v>188</v>
      </c>
      <c r="C25" s="61" t="s">
        <v>189</v>
      </c>
      <c r="D25" s="62"/>
      <c r="E25" s="63"/>
      <c r="F25" s="64" t="str">
        <f aca="false">IF(E25="","",IFERROR(INDEX(Lists!$B$2:$B$6,MATCH(E25,Lists!$A$2:$A$6,0)),""))</f>
        <v/>
      </c>
      <c r="G25" s="65" t="str">
        <f aca="false">IF(D25="","",IFERROR(INDEX(Lists!$E$2:$E$5,MATCH(D25,Lists!$D$2:$D$5,0)),""))</f>
        <v/>
      </c>
      <c r="H25" s="66"/>
      <c r="I25" s="66"/>
      <c r="J25" s="66"/>
      <c r="K25" s="67"/>
      <c r="L25" s="68" t="s">
        <v>180</v>
      </c>
    </row>
    <row r="26" customFormat="false" ht="72.75" hidden="false" customHeight="true" outlineLevel="0" collapsed="false">
      <c r="A26" s="60" t="s">
        <v>190</v>
      </c>
      <c r="B26" s="60" t="s">
        <v>191</v>
      </c>
      <c r="C26" s="61" t="s">
        <v>192</v>
      </c>
      <c r="D26" s="62"/>
      <c r="E26" s="63"/>
      <c r="F26" s="64" t="str">
        <f aca="false">IF(E26="","",IFERROR(INDEX(Lists!$B$2:$B$6,MATCH(E26,Lists!$A$2:$A$6,0)),""))</f>
        <v/>
      </c>
      <c r="G26" s="65" t="str">
        <f aca="false">IF(D26="","",IFERROR(INDEX(Lists!$E$2:$E$5,MATCH(D26,Lists!$D$2:$D$5,0)),""))</f>
        <v/>
      </c>
      <c r="H26" s="66"/>
      <c r="I26" s="66"/>
      <c r="J26" s="66"/>
      <c r="K26" s="67"/>
      <c r="L26" s="68" t="s">
        <v>180</v>
      </c>
    </row>
    <row r="27" customFormat="false" ht="60" hidden="false" customHeight="true" outlineLevel="0" collapsed="false">
      <c r="A27" s="60" t="s">
        <v>193</v>
      </c>
      <c r="B27" s="60" t="s">
        <v>194</v>
      </c>
      <c r="C27" s="61" t="s">
        <v>195</v>
      </c>
      <c r="D27" s="62"/>
      <c r="E27" s="63"/>
      <c r="F27" s="64" t="str">
        <f aca="false">IF(E27="","",IFERROR(INDEX(Lists!$B$2:$B$6,MATCH(E27,Lists!$A$2:$A$6,0)),""))</f>
        <v/>
      </c>
      <c r="G27" s="65" t="str">
        <f aca="false">IF(D27="","",IFERROR(INDEX(Lists!$E$2:$E$5,MATCH(D27,Lists!$D$2:$D$5,0)),""))</f>
        <v/>
      </c>
      <c r="H27" s="66"/>
      <c r="I27" s="66"/>
      <c r="J27" s="66"/>
      <c r="K27" s="67"/>
      <c r="L27" s="68" t="s">
        <v>180</v>
      </c>
    </row>
    <row r="28" customFormat="false" ht="60" hidden="false" customHeight="true" outlineLevel="0" collapsed="false">
      <c r="A28" s="60" t="s">
        <v>196</v>
      </c>
      <c r="B28" s="60" t="s">
        <v>197</v>
      </c>
      <c r="C28" s="61" t="s">
        <v>198</v>
      </c>
      <c r="D28" s="62"/>
      <c r="E28" s="63"/>
      <c r="F28" s="64" t="str">
        <f aca="false">IF(E28="","",IFERROR(INDEX(Lists!$B$2:$B$6,MATCH(E28,Lists!$A$2:$A$6,0)),""))</f>
        <v/>
      </c>
      <c r="G28" s="65" t="str">
        <f aca="false">IF(D28="","",IFERROR(INDEX(Lists!$E$2:$E$5,MATCH(D28,Lists!$D$2:$D$5,0)),""))</f>
        <v/>
      </c>
      <c r="H28" s="66"/>
      <c r="I28" s="66"/>
      <c r="J28" s="66"/>
      <c r="K28" s="67"/>
      <c r="L28" s="68" t="s">
        <v>180</v>
      </c>
    </row>
    <row r="29" customFormat="false" ht="60" hidden="false" customHeight="true" outlineLevel="0" collapsed="false">
      <c r="A29" s="60" t="s">
        <v>199</v>
      </c>
      <c r="B29" s="60" t="s">
        <v>200</v>
      </c>
      <c r="C29" s="61" t="s">
        <v>201</v>
      </c>
      <c r="D29" s="62"/>
      <c r="E29" s="63"/>
      <c r="F29" s="64" t="str">
        <f aca="false">IF(E29="","",IFERROR(INDEX(Lists!$B$2:$B$6,MATCH(E29,Lists!$A$2:$A$6,0)),""))</f>
        <v/>
      </c>
      <c r="G29" s="65" t="str">
        <f aca="false">IF(D29="","",IFERROR(INDEX(Lists!$E$2:$E$5,MATCH(D29,Lists!$D$2:$D$5,0)),""))</f>
        <v/>
      </c>
      <c r="H29" s="66"/>
      <c r="I29" s="66"/>
      <c r="J29" s="66"/>
      <c r="K29" s="67"/>
      <c r="L29" s="68" t="s">
        <v>180</v>
      </c>
    </row>
    <row r="30" customFormat="false" ht="72.75" hidden="false" customHeight="true" outlineLevel="0" collapsed="false">
      <c r="A30" s="60" t="s">
        <v>202</v>
      </c>
      <c r="B30" s="60" t="s">
        <v>203</v>
      </c>
      <c r="C30" s="61" t="s">
        <v>204</v>
      </c>
      <c r="D30" s="62"/>
      <c r="E30" s="63"/>
      <c r="F30" s="64" t="str">
        <f aca="false">IF(E30="","",IFERROR(INDEX(Lists!$B$2:$B$6,MATCH(E30,Lists!$A$2:$A$6,0)),""))</f>
        <v/>
      </c>
      <c r="G30" s="65" t="str">
        <f aca="false">IF(D30="","",IFERROR(INDEX(Lists!$E$2:$E$5,MATCH(D30,Lists!$D$2:$D$5,0)),""))</f>
        <v/>
      </c>
      <c r="H30" s="66"/>
      <c r="I30" s="66"/>
      <c r="J30" s="66"/>
      <c r="K30" s="67"/>
      <c r="L30" s="68" t="s">
        <v>180</v>
      </c>
    </row>
    <row r="31" customFormat="false" ht="19.5" hidden="false" customHeight="true" outlineLevel="0" collapsed="false">
      <c r="A31" s="59" t="s">
        <v>107</v>
      </c>
      <c r="B31" s="59"/>
      <c r="C31" s="59"/>
      <c r="D31" s="59"/>
      <c r="E31" s="59"/>
      <c r="F31" s="59"/>
      <c r="G31" s="59"/>
      <c r="H31" s="59"/>
      <c r="I31" s="59"/>
      <c r="J31" s="59"/>
      <c r="K31" s="59"/>
    </row>
    <row r="32" customFormat="false" ht="72.75" hidden="false" customHeight="true" outlineLevel="0" collapsed="false">
      <c r="A32" s="60" t="s">
        <v>205</v>
      </c>
      <c r="B32" s="60" t="s">
        <v>206</v>
      </c>
      <c r="C32" s="61" t="s">
        <v>207</v>
      </c>
      <c r="D32" s="62"/>
      <c r="E32" s="63"/>
      <c r="F32" s="64" t="str">
        <f aca="false">IF(E32="","",IFERROR(INDEX(Lists!$B$2:$B$6,MATCH(E32,Lists!$A$2:$A$6,0)),""))</f>
        <v/>
      </c>
      <c r="G32" s="65" t="str">
        <f aca="false">IF(D32="","",IFERROR(INDEX(Lists!$E$2:$E$5,MATCH(D32,Lists!$D$2:$D$5,0)),""))</f>
        <v/>
      </c>
      <c r="H32" s="66"/>
      <c r="I32" s="66"/>
      <c r="J32" s="66"/>
      <c r="K32" s="67"/>
      <c r="L32" s="68" t="s">
        <v>208</v>
      </c>
    </row>
    <row r="33" customFormat="false" ht="72.75" hidden="false" customHeight="true" outlineLevel="0" collapsed="false">
      <c r="A33" s="60" t="s">
        <v>209</v>
      </c>
      <c r="B33" s="60" t="s">
        <v>210</v>
      </c>
      <c r="C33" s="61" t="s">
        <v>211</v>
      </c>
      <c r="D33" s="62"/>
      <c r="E33" s="63"/>
      <c r="F33" s="64" t="str">
        <f aca="false">IF(E33="","",IFERROR(INDEX(Lists!$B$2:$B$6,MATCH(E33,Lists!$A$2:$A$6,0)),""))</f>
        <v/>
      </c>
      <c r="G33" s="65" t="str">
        <f aca="false">IF(D33="","",IFERROR(INDEX(Lists!$E$2:$E$5,MATCH(D33,Lists!$D$2:$D$5,0)),""))</f>
        <v/>
      </c>
      <c r="H33" s="66"/>
      <c r="I33" s="66"/>
      <c r="J33" s="66"/>
      <c r="K33" s="67"/>
      <c r="L33" s="68" t="s">
        <v>208</v>
      </c>
    </row>
    <row r="34" customFormat="false" ht="85.5" hidden="false" customHeight="true" outlineLevel="0" collapsed="false">
      <c r="A34" s="60" t="s">
        <v>212</v>
      </c>
      <c r="B34" s="60" t="s">
        <v>213</v>
      </c>
      <c r="C34" s="61" t="s">
        <v>214</v>
      </c>
      <c r="D34" s="62"/>
      <c r="E34" s="63"/>
      <c r="F34" s="64" t="str">
        <f aca="false">IF(E34="","",IFERROR(INDEX(Lists!$B$2:$B$6,MATCH(E34,Lists!$A$2:$A$6,0)),""))</f>
        <v/>
      </c>
      <c r="G34" s="65" t="str">
        <f aca="false">IF(D34="","",IFERROR(INDEX(Lists!$E$2:$E$5,MATCH(D34,Lists!$D$2:$D$5,0)),""))</f>
        <v/>
      </c>
      <c r="H34" s="66"/>
      <c r="I34" s="66"/>
      <c r="J34" s="66"/>
      <c r="K34" s="67"/>
      <c r="L34" s="68" t="s">
        <v>208</v>
      </c>
    </row>
    <row r="35" customFormat="false" ht="72.75" hidden="false" customHeight="true" outlineLevel="0" collapsed="false">
      <c r="A35" s="60" t="s">
        <v>215</v>
      </c>
      <c r="B35" s="60" t="s">
        <v>216</v>
      </c>
      <c r="C35" s="61" t="s">
        <v>217</v>
      </c>
      <c r="D35" s="62"/>
      <c r="E35" s="63"/>
      <c r="F35" s="64" t="str">
        <f aca="false">IF(E35="","",IFERROR(INDEX(Lists!$B$2:$B$6,MATCH(E35,Lists!$A$2:$A$6,0)),""))</f>
        <v/>
      </c>
      <c r="G35" s="65" t="str">
        <f aca="false">IF(D35="","",IFERROR(INDEX(Lists!$E$2:$E$5,MATCH(D35,Lists!$D$2:$D$5,0)),""))</f>
        <v/>
      </c>
      <c r="H35" s="66"/>
      <c r="I35" s="66"/>
      <c r="J35" s="66"/>
      <c r="K35" s="67"/>
      <c r="L35" s="68" t="s">
        <v>208</v>
      </c>
    </row>
    <row r="36" customFormat="false" ht="72.75" hidden="false" customHeight="true" outlineLevel="0" collapsed="false">
      <c r="A36" s="60" t="s">
        <v>218</v>
      </c>
      <c r="B36" s="60" t="s">
        <v>219</v>
      </c>
      <c r="C36" s="61" t="s">
        <v>220</v>
      </c>
      <c r="D36" s="62"/>
      <c r="E36" s="63"/>
      <c r="F36" s="64" t="str">
        <f aca="false">IF(E36="","",IFERROR(INDEX(Lists!$B$2:$B$6,MATCH(E36,Lists!$A$2:$A$6,0)),""))</f>
        <v/>
      </c>
      <c r="G36" s="65" t="str">
        <f aca="false">IF(D36="","",IFERROR(INDEX(Lists!$E$2:$E$5,MATCH(D36,Lists!$D$2:$D$5,0)),""))</f>
        <v/>
      </c>
      <c r="H36" s="66"/>
      <c r="I36" s="66"/>
      <c r="J36" s="66"/>
      <c r="K36" s="67"/>
      <c r="L36" s="68" t="s">
        <v>208</v>
      </c>
    </row>
    <row r="37" customFormat="false" ht="19.5" hidden="false" customHeight="true" outlineLevel="0" collapsed="false">
      <c r="A37" s="59" t="s">
        <v>108</v>
      </c>
      <c r="B37" s="59"/>
      <c r="C37" s="59"/>
      <c r="D37" s="59"/>
      <c r="E37" s="59"/>
      <c r="F37" s="59"/>
      <c r="G37" s="59"/>
      <c r="H37" s="59"/>
      <c r="I37" s="59"/>
      <c r="J37" s="59"/>
      <c r="K37" s="59"/>
    </row>
    <row r="38" customFormat="false" ht="72.75" hidden="false" customHeight="true" outlineLevel="0" collapsed="false">
      <c r="A38" s="60" t="s">
        <v>221</v>
      </c>
      <c r="B38" s="60" t="s">
        <v>222</v>
      </c>
      <c r="C38" s="61" t="s">
        <v>223</v>
      </c>
      <c r="D38" s="62"/>
      <c r="E38" s="63"/>
      <c r="F38" s="64" t="str">
        <f aca="false">IF(E38="","",IFERROR(INDEX(Lists!$B$2:$B$6,MATCH(E38,Lists!$A$2:$A$6,0)),""))</f>
        <v/>
      </c>
      <c r="G38" s="65" t="str">
        <f aca="false">IF(D38="","",IFERROR(INDEX(Lists!$E$2:$E$5,MATCH(D38,Lists!$D$2:$D$5,0)),""))</f>
        <v/>
      </c>
      <c r="H38" s="66"/>
      <c r="I38" s="66"/>
      <c r="J38" s="66"/>
      <c r="K38" s="67"/>
      <c r="L38" s="68" t="s">
        <v>224</v>
      </c>
    </row>
    <row r="39" customFormat="false" ht="72.75" hidden="false" customHeight="true" outlineLevel="0" collapsed="false">
      <c r="A39" s="60" t="s">
        <v>225</v>
      </c>
      <c r="B39" s="60" t="s">
        <v>226</v>
      </c>
      <c r="C39" s="61" t="s">
        <v>227</v>
      </c>
      <c r="D39" s="62"/>
      <c r="E39" s="63"/>
      <c r="F39" s="64" t="str">
        <f aca="false">IF(E39="","",IFERROR(INDEX(Lists!$B$2:$B$6,MATCH(E39,Lists!$A$2:$A$6,0)),""))</f>
        <v/>
      </c>
      <c r="G39" s="65" t="str">
        <f aca="false">IF(D39="","",IFERROR(INDEX(Lists!$E$2:$E$5,MATCH(D39,Lists!$D$2:$D$5,0)),""))</f>
        <v/>
      </c>
      <c r="H39" s="66"/>
      <c r="I39" s="66"/>
      <c r="J39" s="66"/>
      <c r="K39" s="67"/>
      <c r="L39" s="68" t="s">
        <v>224</v>
      </c>
    </row>
    <row r="40" customFormat="false" ht="72.75" hidden="false" customHeight="true" outlineLevel="0" collapsed="false">
      <c r="A40" s="60" t="s">
        <v>228</v>
      </c>
      <c r="B40" s="60" t="s">
        <v>229</v>
      </c>
      <c r="C40" s="61" t="s">
        <v>230</v>
      </c>
      <c r="D40" s="62"/>
      <c r="E40" s="63"/>
      <c r="F40" s="64" t="str">
        <f aca="false">IF(E40="","",IFERROR(INDEX(Lists!$B$2:$B$6,MATCH(E40,Lists!$A$2:$A$6,0)),""))</f>
        <v/>
      </c>
      <c r="G40" s="65" t="str">
        <f aca="false">IF(D40="","",IFERROR(INDEX(Lists!$E$2:$E$5,MATCH(D40,Lists!$D$2:$D$5,0)),""))</f>
        <v/>
      </c>
      <c r="H40" s="66"/>
      <c r="I40" s="66"/>
      <c r="J40" s="66"/>
      <c r="K40" s="67"/>
      <c r="L40" s="68" t="s">
        <v>224</v>
      </c>
    </row>
    <row r="41" customFormat="false" ht="72.75" hidden="false" customHeight="true" outlineLevel="0" collapsed="false">
      <c r="A41" s="60" t="s">
        <v>231</v>
      </c>
      <c r="B41" s="60" t="s">
        <v>232</v>
      </c>
      <c r="C41" s="61" t="s">
        <v>233</v>
      </c>
      <c r="D41" s="62"/>
      <c r="E41" s="63"/>
      <c r="F41" s="64" t="str">
        <f aca="false">IF(E41="","",IFERROR(INDEX(Lists!$B$2:$B$6,MATCH(E41,Lists!$A$2:$A$6,0)),""))</f>
        <v/>
      </c>
      <c r="G41" s="65" t="str">
        <f aca="false">IF(D41="","",IFERROR(INDEX(Lists!$E$2:$E$5,MATCH(D41,Lists!$D$2:$D$5,0)),""))</f>
        <v/>
      </c>
      <c r="H41" s="66"/>
      <c r="I41" s="66"/>
      <c r="J41" s="66"/>
      <c r="K41" s="67"/>
      <c r="L41" s="68" t="s">
        <v>224</v>
      </c>
    </row>
    <row r="42" customFormat="false" ht="99" hidden="false" customHeight="true" outlineLevel="0" collapsed="false">
      <c r="A42" s="60" t="s">
        <v>234</v>
      </c>
      <c r="B42" s="60" t="s">
        <v>235</v>
      </c>
      <c r="C42" s="61" t="s">
        <v>236</v>
      </c>
      <c r="D42" s="62"/>
      <c r="E42" s="63"/>
      <c r="F42" s="64" t="str">
        <f aca="false">IF(E42="","",IFERROR(INDEX(Lists!$B$2:$B$6,MATCH(E42,Lists!$A$2:$A$6,0)),""))</f>
        <v/>
      </c>
      <c r="G42" s="65" t="str">
        <f aca="false">IF(D42="","",IFERROR(INDEX(Lists!$E$2:$E$5,MATCH(D42,Lists!$D$2:$D$5,0)),""))</f>
        <v/>
      </c>
      <c r="H42" s="66"/>
      <c r="I42" s="66"/>
      <c r="J42" s="66"/>
      <c r="K42" s="67"/>
      <c r="L42" s="68" t="s">
        <v>224</v>
      </c>
    </row>
    <row r="43" customFormat="false" ht="19.5" hidden="false" customHeight="true" outlineLevel="0" collapsed="false">
      <c r="A43" s="59" t="s">
        <v>109</v>
      </c>
      <c r="B43" s="59"/>
      <c r="C43" s="59"/>
      <c r="D43" s="59"/>
      <c r="E43" s="59"/>
      <c r="F43" s="59"/>
      <c r="G43" s="59"/>
      <c r="H43" s="59"/>
      <c r="I43" s="59"/>
      <c r="J43" s="59"/>
      <c r="K43" s="59"/>
    </row>
    <row r="44" customFormat="false" ht="60" hidden="false" customHeight="true" outlineLevel="0" collapsed="false">
      <c r="A44" s="60" t="s">
        <v>237</v>
      </c>
      <c r="B44" s="60" t="s">
        <v>238</v>
      </c>
      <c r="C44" s="61" t="s">
        <v>239</v>
      </c>
      <c r="D44" s="62"/>
      <c r="E44" s="63"/>
      <c r="F44" s="64" t="str">
        <f aca="false">IF(E44="","",IFERROR(INDEX(Lists!$B$2:$B$6,MATCH(E44,Lists!$A$2:$A$6,0)),""))</f>
        <v/>
      </c>
      <c r="G44" s="65" t="str">
        <f aca="false">IF(D44="","",IFERROR(INDEX(Lists!$E$2:$E$5,MATCH(D44,Lists!$D$2:$D$5,0)),""))</f>
        <v/>
      </c>
      <c r="H44" s="66"/>
      <c r="I44" s="66"/>
      <c r="J44" s="66"/>
      <c r="K44" s="67"/>
      <c r="L44" s="68" t="s">
        <v>240</v>
      </c>
    </row>
    <row r="45" customFormat="false" ht="85.5" hidden="false" customHeight="true" outlineLevel="0" collapsed="false">
      <c r="A45" s="60" t="s">
        <v>241</v>
      </c>
      <c r="B45" s="60" t="s">
        <v>242</v>
      </c>
      <c r="C45" s="61" t="s">
        <v>243</v>
      </c>
      <c r="D45" s="62"/>
      <c r="E45" s="63"/>
      <c r="F45" s="64" t="str">
        <f aca="false">IF(E45="","",IFERROR(INDEX(Lists!$B$2:$B$6,MATCH(E45,Lists!$A$2:$A$6,0)),""))</f>
        <v/>
      </c>
      <c r="G45" s="65" t="str">
        <f aca="false">IF(D45="","",IFERROR(INDEX(Lists!$E$2:$E$5,MATCH(D45,Lists!$D$2:$D$5,0)),""))</f>
        <v/>
      </c>
      <c r="H45" s="66"/>
      <c r="I45" s="66"/>
      <c r="J45" s="66"/>
      <c r="K45" s="67"/>
      <c r="L45" s="68" t="s">
        <v>240</v>
      </c>
    </row>
    <row r="46" customFormat="false" ht="60" hidden="false" customHeight="true" outlineLevel="0" collapsed="false">
      <c r="A46" s="60" t="s">
        <v>244</v>
      </c>
      <c r="B46" s="60" t="s">
        <v>245</v>
      </c>
      <c r="C46" s="61" t="s">
        <v>246</v>
      </c>
      <c r="D46" s="62"/>
      <c r="E46" s="63"/>
      <c r="F46" s="64" t="str">
        <f aca="false">IF(E46="","",IFERROR(INDEX(Lists!$B$2:$B$6,MATCH(E46,Lists!$A$2:$A$6,0)),""))</f>
        <v/>
      </c>
      <c r="G46" s="65" t="str">
        <f aca="false">IF(D46="","",IFERROR(INDEX(Lists!$E$2:$E$5,MATCH(D46,Lists!$D$2:$D$5,0)),""))</f>
        <v/>
      </c>
      <c r="H46" s="66"/>
      <c r="I46" s="66"/>
      <c r="J46" s="66"/>
      <c r="K46" s="67"/>
      <c r="L46" s="68" t="s">
        <v>240</v>
      </c>
    </row>
  </sheetData>
  <mergeCells count="9">
    <mergeCell ref="A1:K1"/>
    <mergeCell ref="A2:K2"/>
    <mergeCell ref="A4:K4"/>
    <mergeCell ref="A9:K9"/>
    <mergeCell ref="A14:K14"/>
    <mergeCell ref="A21:K21"/>
    <mergeCell ref="A31:K31"/>
    <mergeCell ref="A37:K37"/>
    <mergeCell ref="A43:K43"/>
  </mergeCells>
  <conditionalFormatting sqref="D4:D46">
    <cfRule type="cellIs" priority="2" operator="equal" aboveAverage="0" equalAverage="0" bottom="0" percent="0" rank="0" text="" dxfId="0">
      <formula>"Fully Conformant"</formula>
    </cfRule>
    <cfRule type="cellIs" priority="3" operator="equal" aboveAverage="0" equalAverage="0" bottom="0" percent="0" rank="0" text="" dxfId="3">
      <formula>"Largely Conformant"</formula>
    </cfRule>
    <cfRule type="cellIs" priority="4" operator="equal" aboveAverage="0" equalAverage="0" bottom="0" percent="0" rank="0" text="" dxfId="1">
      <formula>"Partially Conformant"</formula>
    </cfRule>
    <cfRule type="cellIs" priority="5" operator="equal" aboveAverage="0" equalAverage="0" bottom="0" percent="0" rank="0" text="" dxfId="2">
      <formula>"Non-Conformant"</formula>
    </cfRule>
    <cfRule type="cellIs" priority="6" operator="equal" aboveAverage="0" equalAverage="0" bottom="0" percent="0" rank="0" text="" dxfId="4">
      <formula>"Not Started"</formula>
    </cfRule>
    <cfRule type="cellIs" priority="7" operator="equal" aboveAverage="0" equalAverage="0" bottom="0" percent="0" rank="0" text="" dxfId="5">
      <formula>"Not Applicable"</formula>
    </cfRule>
  </conditionalFormatting>
  <conditionalFormatting sqref="G4:G46">
    <cfRule type="colorScale" priority="8">
      <colorScale>
        <cfvo type="num" val="0"/>
        <cfvo type="num" val="0.5"/>
        <cfvo type="num" val="1"/>
        <color rgb="FFF6DEDE"/>
        <color rgb="FFFBEECB"/>
        <color rgb="FFD8ECDB"/>
      </colorScale>
    </cfRule>
  </conditionalFormatting>
  <conditionalFormatting sqref="E4:E46">
    <cfRule type="colorScale" priority="9">
      <colorScale>
        <cfvo type="num" val="0"/>
        <cfvo type="num" val="2"/>
        <cfvo type="num" val="4"/>
        <color rgb="FFF6DEDE"/>
        <color rgb="FFFBEECB"/>
        <color rgb="FFD8ECDB"/>
      </colorScale>
    </cfRule>
  </conditionalFormatting>
  <dataValidations count="2">
    <dataValidation allowBlank="true" errorStyle="stop" operator="between" showDropDown="false" showErrorMessage="false" showInputMessage="false" sqref="E5:E8 E10:E13 E15:E20 E22:E30 E32:E36 E38:E42 E44:E46" type="list">
      <formula1>Lists!$A$2:$A$6</formula1>
      <formula2>0</formula2>
    </dataValidation>
    <dataValidation allowBlank="true" errorStyle="stop" operator="between" showDropDown="false" showErrorMessage="false" showInputMessage="false" sqref="D5:D8 D10:D13 D15:D20 D22:D30 D32:D36 D38:D42 D44:D46" type="list">
      <formula1>Lists!$D$2:$D$5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247</v>
      </c>
      <c r="B1" s="0" t="s">
        <v>248</v>
      </c>
      <c r="D1" s="0" t="s">
        <v>249</v>
      </c>
      <c r="E1" s="0" t="s">
        <v>250</v>
      </c>
      <c r="F1" s="0" t="s">
        <v>251</v>
      </c>
    </row>
    <row r="2" customFormat="false" ht="15" hidden="false" customHeight="false" outlineLevel="0" collapsed="false">
      <c r="A2" s="0" t="n">
        <v>0</v>
      </c>
      <c r="B2" s="0" t="s">
        <v>67</v>
      </c>
      <c r="D2" s="0" t="s">
        <v>54</v>
      </c>
      <c r="E2" s="0" t="n">
        <v>1</v>
      </c>
      <c r="F2" s="0" t="s">
        <v>252</v>
      </c>
    </row>
    <row r="3" customFormat="false" ht="15" hidden="false" customHeight="false" outlineLevel="0" collapsed="false">
      <c r="A3" s="0" t="n">
        <v>1</v>
      </c>
      <c r="B3" s="0" t="s">
        <v>69</v>
      </c>
      <c r="D3" s="0" t="s">
        <v>56</v>
      </c>
      <c r="E3" s="0" t="n">
        <v>0.75</v>
      </c>
      <c r="F3" s="0" t="s">
        <v>253</v>
      </c>
    </row>
    <row r="4" customFormat="false" ht="15" hidden="false" customHeight="false" outlineLevel="0" collapsed="false">
      <c r="A4" s="0" t="n">
        <v>2</v>
      </c>
      <c r="B4" s="0" t="s">
        <v>71</v>
      </c>
      <c r="D4" s="0" t="s">
        <v>58</v>
      </c>
      <c r="E4" s="0" t="n">
        <v>0.5</v>
      </c>
    </row>
    <row r="5" customFormat="false" ht="15" hidden="false" customHeight="false" outlineLevel="0" collapsed="false">
      <c r="A5" s="0" t="n">
        <v>3</v>
      </c>
      <c r="B5" s="0" t="s">
        <v>73</v>
      </c>
      <c r="D5" s="0" t="s">
        <v>60</v>
      </c>
      <c r="E5" s="0" t="n">
        <v>0</v>
      </c>
    </row>
    <row r="6" customFormat="false" ht="15" hidden="false" customHeight="false" outlineLevel="0" collapsed="false">
      <c r="A6" s="0" t="n">
        <v>4</v>
      </c>
      <c r="B6" s="0" t="s">
        <v>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2026-08-01T11:12:38Z</dcterms:created>
  <dc:creator>Risk Professionals (RiskProfs)</dc:creator>
  <dc:description/>
  <dc:language>en-US</dc:language>
  <cp:lastModifiedBy/>
  <dcterms:modified xsi:type="dcterms:W3CDTF">2026-08-01T11:12:38Z</dcterms:modified>
  <cp:revision>0</cp:revision>
  <dc:subject/>
  <dc:title>ISO 45001:2018 Occupational Health &amp; Safety Management System – Compliance Self-Assessment</dc:title>
</cp:coreProperties>
</file>

<file path=docProps/custom.xml><?xml version="1.0" encoding="utf-8"?>
<Properties xmlns="http://schemas.openxmlformats.org/officeDocument/2006/custom-properties" xmlns:vt="http://schemas.openxmlformats.org/officeDocument/2006/docPropsVTypes"/>
</file>