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Lists" sheetId="5" state="hidden" r:id="rId7"/>
  </sheets>
  <definedNames>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Dashboard!$A$1:$H$31</definedName>
    <definedName function="false" hidden="false" localSheetId="1" name="_xlnm.Print_Area" vbProcedure="false">Instructions!$A$1:$G$43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<sst xmlns="http://schemas.openxmlformats.org/spreadsheetml/2006/main" count="328" uniqueCount="266">
  <si>
    <t xml:space="preserve">RISK PROFESSIONALS</t>
  </si>
  <si>
    <t xml:space="preserve">Governance  ·  Risk  ·  Compliance</t>
  </si>
  <si>
    <t xml:space="preserve">www.riskprofs.com</t>
  </si>
  <si>
    <t xml:space="preserve">ISO 9001:2015</t>
  </si>
  <si>
    <t xml:space="preserve">Quality Management System</t>
  </si>
  <si>
    <t xml:space="preserve">Compliance Self-Assessment Tool</t>
  </si>
  <si>
    <t xml:space="preserve">A structured, maturity-based self-assessment covering all management system requirements of ISO 9001:2015, Clauses 4 to 10, from context and leadership through operation to performance evaluation and improvement. Use it to establish your current position, identify gaps and prioritise your path to conformance and certification.</t>
  </si>
  <si>
    <t xml:space="preserve">DOCUMENT CONTROL</t>
  </si>
  <si>
    <t xml:space="preserve">Document title</t>
  </si>
  <si>
    <t xml:space="preserve">ISO 9001:2015 Quality Management System – Compliance Self-Assessment</t>
  </si>
  <si>
    <t xml:space="preserve">Reference</t>
  </si>
  <si>
    <t xml:space="preserve">RP-FREE-9001-SA-01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</si>
  <si>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</si>
  <si>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</si>
  <si>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</si>
  <si>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</si>
  <si>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</si>
  <si>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</si>
  <si>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</si>
  <si>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</si>
  <si>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</si>
  <si>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</si>
  <si>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</si>
  <si>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</si>
  <si>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 9001:2015.</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</si>
  <si>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</si>
  <si>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 9001:2015 clause references are paraphrased and summarised for assessment convenience. They do not reproduce the text of the standard and are not a substitute for it. The official standard is © ISO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</si>
  <si>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</si>
  <si>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</si>
  <si>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 9001:2015  ·  Information &amp; Instructions</t>
  </si>
  <si>
    <t xml:space="preserve">1.  About this tool</t>
  </si>
  <si>
    <t xml:space="preserve">This workbook helps your organisation assess how well its Quality Management System (QMS) meets ISO 9001:2015.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</si>
  <si>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is contained in the 'Clauses 4-10' sheet, covering every management system requirement including the operational controls of Clause 8. The 'Dashboard' sheet summarises your results automatically as you complete the assessment.</t>
  </si>
  <si>
    <t xml:space="preserve">2.  How to complete it</t>
  </si>
  <si>
    <t xml:space="preserve">For each item, read the requirement and the 'What to look for' guidance, then record your position in the shaded input columns. Each item carries two independent assessments: a Compliance Status (are you meeting the requirement?) and a Maturity Level (how embedded and repeatable is the approach?). They are rated separately, because an organisation can be compliant on paper yet immature in practice, or maturing but not yet compliant. Only the shaded columns need your input; the calculated columns update on their own.</t>
  </si>
  <si>
    <t xml:space="preserve">Input column</t>
  </si>
  <si>
    <t xml:space="preserve">What to enter</t>
  </si>
  <si>
    <t xml:space="preserve">Compliance Status</t>
  </si>
  <si>
    <t xml:space="preserve">Select how well the requirement is currently met: Fully, Largely, Partially or Non-Conformant (see the compliance scale below). Leave blank until assessed.</t>
  </si>
  <si>
    <t xml:space="preserve">Maturity Level</t>
  </si>
  <si>
    <t xml:space="preserve">Separately, select a maturity level from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</si>
  <si>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</si>
  <si>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</si>
  <si>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</si>
  <si>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</si>
  <si>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</si>
  <si>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</si>
  <si>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</si>
  <si>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</si>
  <si>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Compliance scale</t>
  </si>
  <si>
    <t xml:space="preserve">Compliance is your judgement of how well the requirement is currently met. It is scored independently of maturity and drives the compliance figures on the dashboard.</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</si>
  <si>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</si>
  <si>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</si>
  <si>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</si>
  <si>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</si>
  <si>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</si>
  <si>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</si>
  <si>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The requirement is met in most respects, with only minor gaps.</t>
  </si>
  <si>
    <t xml:space="preserve">Partially Conformant</t>
  </si>
  <si>
    <t xml:space="preserve">The requirement is partly met; significant gaps remain.</t>
  </si>
  <si>
    <t xml:space="preserve">Non-Conformant</t>
  </si>
  <si>
    <t xml:space="preserve">The requirement is not met.</t>
  </si>
  <si>
    <t xml:space="preserve">An item with no compliance status is shown as 'Not Started' and counts as zero until you assess it.</t>
  </si>
  <si>
    <t xml:space="preserve">4.  Maturity scale</t>
  </si>
  <si>
    <t xml:space="preserve">Maturity is a separate judgement of how established, documented and repeatable the approach is, regardless of current compliance. It drives the average maturity figures on the dashboard, so apply it consistently.</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</si>
  <si>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</si>
  <si>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</si>
  <si>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</si>
  <si>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</si>
  <si>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</si>
  <si>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</si>
  <si>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</si>
  <si>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</si>
  <si>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</si>
  <si>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</si>
  <si>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</si>
  <si>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</si>
  <si>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dashboard</t>
  </si>
  <si>
    <t xml:space="preserve">The dashboard updates automatically. The tiles show your overall compliance, average maturity and assessment progress. The section table breaks results down by clause, showing average maturity and compliance side by side with a red / amber / green band. Separate distribution tables show how your compliance statuses and maturity levels are spread.</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</si>
  <si>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</si>
  <si>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6.  Need help getting to certification?</t>
  </si>
  <si>
    <t xml:space="preserve">Risk Professionals provides ISO 9001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</si>
  <si>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</si>
  <si>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 9001:2015  ·  Conformance Dashboard</t>
  </si>
  <si>
    <t xml:space="preserve">Live summary — updates automatically as you complete the assessment sheets.</t>
  </si>
  <si>
    <t xml:space="preserve">OVERALL COMPLIANCE</t>
  </si>
  <si>
    <t xml:space="preserve">AVERAGE MATURITY</t>
  </si>
  <si>
    <t xml:space="preserve">ASSESSMENT PROGRESS</t>
  </si>
  <si>
    <t xml:space="preserve">Mean compliance across items</t>
  </si>
  <si>
    <t xml:space="preserve">Mean maturity level (0 to 4)</t>
  </si>
  <si>
    <t xml:space="preserve">Compliance rated so far</t>
  </si>
  <si>
    <t xml:space="preserve">FULLY CONFORMANT</t>
  </si>
  <si>
    <t xml:space="preserve">OPEN GAPS</t>
  </si>
  <si>
    <t xml:space="preserve">NOT STARTED</t>
  </si>
  <si>
    <t xml:space="preserve">Compliance status: fully</t>
  </si>
  <si>
    <t xml:space="preserve">Non-conformant or partial</t>
  </si>
  <si>
    <t xml:space="preserve">Clauses not yet rated</t>
  </si>
  <si>
    <t xml:space="preserve">PERFORMANCE BY SECTION</t>
  </si>
  <si>
    <t xml:space="preserve">Section</t>
  </si>
  <si>
    <t xml:space="preserve">Items</t>
  </si>
  <si>
    <t xml:space="preserve">Assessed</t>
  </si>
  <si>
    <t xml:space="preserve">Avg Maturity</t>
  </si>
  <si>
    <t xml:space="preserve">Compliance</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</si>
  <si>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</si>
  <si>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</si>
  <si>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</si>
  <si>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</si>
  <si>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</si>
  <si>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</si>
  <si>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</si>
  <si>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TOTAL — All requirements</t>
  </si>
  <si>
    <t xml:space="preserve">COMPLIANCE DISTRIBUTION</t>
  </si>
  <si>
    <t xml:space="preserve">MATURITY DISTRIBUTION</t>
  </si>
  <si>
    <t xml:space="preserve">Rating</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</si>
  <si>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</si>
  <si>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</si>
  <si>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</si>
  <si>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</si>
  <si>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</si>
  <si>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</si>
  <si>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</si>
  <si>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</si>
  <si>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</si>
  <si>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 2026 Risk Professionals Pty Ltd (RiskProfs) · www.riskprofs.com · Free resource — internal use only.</t>
  </si>
  <si>
    <t xml:space="preserve">ISO 9001:2015  ·  Clauses 4 to 10 — Management System Requirements</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</si>
  <si>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</si>
  <si>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</si>
  <si>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</si>
  <si>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</si>
  <si>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</si>
  <si>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</si>
  <si>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</si>
  <si>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</si>
  <si>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</si>
  <si>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and strategic direction that affect the ability of the QMS to achieve its intended results; monitor and review this information.</t>
  </si>
  <si>
    <t xml:space="preserve">4</t>
  </si>
  <si>
    <t xml:space="preserve">4.2</t>
  </si>
  <si>
    <t xml:space="preserve">Understanding the needs and expectations of interested parties</t>
  </si>
  <si>
    <t xml:space="preserve">Determine the interested parties relevant to the QMS and their relevant requirements, and monitor and review information about them.</t>
  </si>
  <si>
    <t xml:space="preserve">4.3</t>
  </si>
  <si>
    <t xml:space="preserve">Determining the scope of the quality management system</t>
  </si>
  <si>
    <t xml:space="preserve">Determine the boundaries and applicability of the QMS considering issues, requirements and the products and services; document the scope and justify any requirement determined as not applicable.</t>
  </si>
  <si>
    <t xml:space="preserve">4.4</t>
  </si>
  <si>
    <t xml:space="preserve">Quality management system and its processes</t>
  </si>
  <si>
    <t xml:space="preserve">Establish, implement, maintain and continually improve the QMS and its processes, determining inputs, outputs, sequence, criteria, resources, responsibilities, risks and improvement of the processes.</t>
  </si>
  <si>
    <t xml:space="preserve">5.1.1</t>
  </si>
  <si>
    <t xml:space="preserve">Leadership and commitment – General</t>
  </si>
  <si>
    <t xml:space="preserve">Top management demonstrates leadership and commitment to the QMS: accountability for effectiveness, establishing policy and objectives, integrating requirements, promoting process and risk-based thinking, and ensuring resources.</t>
  </si>
  <si>
    <t xml:space="preserve">5</t>
  </si>
  <si>
    <t xml:space="preserve">5.1.2</t>
  </si>
  <si>
    <t xml:space="preserve">Customer focus</t>
  </si>
  <si>
    <t xml:space="preserve">Top management demonstrates leadership and commitment with respect to customer focus by ensuring customer and applicable statutory/regulatory requirements are determined and met and that risks and opportunities affecting conformity are addressed.</t>
  </si>
  <si>
    <t xml:space="preserve">5.2</t>
  </si>
  <si>
    <t xml:space="preserve">Quality policy</t>
  </si>
  <si>
    <t xml:space="preserve">Establish, implement and maintain a quality policy appropriate to the organisation, providing a framework for objectives, with commitments to satisfy requirements and continually improve; documented, communicated and available.</t>
  </si>
  <si>
    <t xml:space="preserve">5.3</t>
  </si>
  <si>
    <t xml:space="preserve">Organisational roles, responsibilities and authorities</t>
  </si>
  <si>
    <t xml:space="preserve">Assign, communicate and understand responsibilities and authorities for relevant roles, including QMS conformance, process outputs, reporting on performance and maintaining integrity during change.</t>
  </si>
  <si>
    <t xml:space="preserve">6.1</t>
  </si>
  <si>
    <t xml:space="preserve">Actions to address risks and opportunities</t>
  </si>
  <si>
    <t xml:space="preserve">Determine the risks and opportunities that need to be addressed to give assurance the QMS can achieve intended results, enhance desirable effects, prevent undesired effects and achieve improvement; plan and integrate actions and evaluate their effectiveness.</t>
  </si>
  <si>
    <t xml:space="preserve">6</t>
  </si>
  <si>
    <t xml:space="preserve">6.2</t>
  </si>
  <si>
    <t xml:space="preserve">Quality objectives and planning to achieve them</t>
  </si>
  <si>
    <t xml:space="preserve">Establish measurable quality objectives at relevant functions, levels and processes, consistent with the policy; plan what will be done, resources, responsibility, timing and how results are evaluated.</t>
  </si>
  <si>
    <t xml:space="preserve">6.3</t>
  </si>
  <si>
    <t xml:space="preserve">Planning of changes</t>
  </si>
  <si>
    <t xml:space="preserve">When the organisation determines the need for changes to the QMS, the changes are carried out in a planned manner considering purpose, consequences, integrity, resources and responsibilities.</t>
  </si>
  <si>
    <t xml:space="preserve">7.1.1</t>
  </si>
  <si>
    <t xml:space="preserve">Resources – General</t>
  </si>
  <si>
    <t xml:space="preserve">Determine and provide the resources needed for the establishment, implementation, maintenance and continual improvement of the QMS, considering internal capability and external providers.</t>
  </si>
  <si>
    <t xml:space="preserve">7</t>
  </si>
  <si>
    <t xml:space="preserve">7.1.2</t>
  </si>
  <si>
    <t xml:space="preserve">People</t>
  </si>
  <si>
    <t xml:space="preserve">Determine and provide the persons necessary for the effective operation of the QMS and its processes.</t>
  </si>
  <si>
    <t xml:space="preserve">7.1.3</t>
  </si>
  <si>
    <t xml:space="preserve">Infrastructure</t>
  </si>
  <si>
    <t xml:space="preserve">Determine, provide and maintain the infrastructure (buildings, equipment, transport, ICT) necessary for the operation of processes and conformity of products and services.</t>
  </si>
  <si>
    <t xml:space="preserve">7.1.4</t>
  </si>
  <si>
    <t xml:space="preserve">Environment for the operation of processes</t>
  </si>
  <si>
    <t xml:space="preserve">Determine, provide and maintain the environment (social, psychological and physical) necessary for the operation of processes and conformity of products and services.</t>
  </si>
  <si>
    <t xml:space="preserve">7.1.5</t>
  </si>
  <si>
    <t xml:space="preserve">Monitoring and measuring resources</t>
  </si>
  <si>
    <t xml:space="preserve">Determine and provide resources to ensure valid and reliable monitoring and measurement results, ensuring they are suitable, maintained and, where required, calibrated with measurement traceability.</t>
  </si>
  <si>
    <t xml:space="preserve">7.1.6</t>
  </si>
  <si>
    <t xml:space="preserve">Organisational knowledge</t>
  </si>
  <si>
    <t xml:space="preserve">Determine the knowledge necessary for the operation of processes and conformity, maintain it, make it available, and consider how to acquire additional knowledge when needs and trends change.</t>
  </si>
  <si>
    <t xml:space="preserve">7.2</t>
  </si>
  <si>
    <t xml:space="preserve">Competence</t>
  </si>
  <si>
    <t xml:space="preserve">Determine the necessary competence of persons doing work affecting QMS performance, ensure competence on the basis of education, training or experience, take action where needed and retain evidence.</t>
  </si>
  <si>
    <t xml:space="preserve">7.3</t>
  </si>
  <si>
    <t xml:space="preserve">Awareness</t>
  </si>
  <si>
    <t xml:space="preserve">Ensure persons doing work under the organisation's control are aware of the quality policy, relevant objectives, their contribution to effectiveness and the implications of not conforming.</t>
  </si>
  <si>
    <t xml:space="preserve">7.4</t>
  </si>
  <si>
    <t xml:space="preserve">Communication</t>
  </si>
  <si>
    <t xml:space="preserve">Determine the internal and external communications relevant to the QMS, including what, when, with whom, how and who communicates.</t>
  </si>
  <si>
    <t xml:space="preserve">7.5.1</t>
  </si>
  <si>
    <t xml:space="preserve">Documented information – General</t>
  </si>
  <si>
    <t xml:space="preserve">The QMS includes the documented information required by the standard and that determined by the organisation as necessary for effectiveness.</t>
  </si>
  <si>
    <t xml:space="preserve">7.5.2</t>
  </si>
  <si>
    <t xml:space="preserve">Creating and updating</t>
  </si>
  <si>
    <t xml:space="preserve">When creating and updating documented information, ensure appropriate identification and description,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</si>
  <si>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</si>
  <si>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</si>
  <si>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storage, version control, retention and disposition, including documents of external origin.</t>
  </si>
  <si>
    <t xml:space="preserve">8.1</t>
  </si>
  <si>
    <t xml:space="preserve">Operational planning and control</t>
  </si>
  <si>
    <t xml:space="preserve">Plan, implement and control the processes needed to meet requirements and the clause 6 actions by determining requirements, criteria, resources and documented information; control planned changes and outsourced processes.</t>
  </si>
  <si>
    <t xml:space="preserve">8</t>
  </si>
  <si>
    <t xml:space="preserve">8.2</t>
  </si>
  <si>
    <t xml:space="preserve">Requirements for products and services</t>
  </si>
  <si>
    <t xml:space="preserve">Establish customer communication; determine, review and, where changed, control the requirements for products and services, ensuring the organisation can meet the claims it makes.</t>
  </si>
  <si>
    <t xml:space="preserve">8.3</t>
  </si>
  <si>
    <t xml:space="preserve">Design and development of products and services</t>
  </si>
  <si>
    <t xml:space="preserve">Establish, implement and maintain a design and development process addressing planning, inputs, controls, outputs and changes (applicable where requirements are not already established).</t>
  </si>
  <si>
    <t xml:space="preserve">8.4</t>
  </si>
  <si>
    <t xml:space="preserve">Control of externally provided processes, products and services</t>
  </si>
  <si>
    <t xml:space="preserve">Ensure externally provided processes, products and services conform; determine and apply controls and criteria for evaluation, selection, monitoring and re-evaluation of external providers, and communicate requirements to them.</t>
  </si>
  <si>
    <t xml:space="preserve">8.5</t>
  </si>
  <si>
    <t xml:space="preserve">Production and service provision</t>
  </si>
  <si>
    <t xml:space="preserve">Implement production and service provision under controlled conditions, addressing identification and traceability, property of customers/providers, preservation, post-delivery activities and control of changes.</t>
  </si>
  <si>
    <t xml:space="preserve">8.6</t>
  </si>
  <si>
    <t xml:space="preserve">Release of products and services</t>
  </si>
  <si>
    <t xml:space="preserve">Implement planned arrangements to verify product and service requirements are met before release, retaining documented information including evidence of conformity and traceability to the releasing authority.</t>
  </si>
  <si>
    <t xml:space="preserve">8.7</t>
  </si>
  <si>
    <t xml:space="preserve">Control of nonconforming outputs</t>
  </si>
  <si>
    <t xml:space="preserve">Identify and control outputs that do not conform to requirements to prevent unintended use or delivery, take appropriate action and retain documented information.</t>
  </si>
  <si>
    <t xml:space="preserve">9.1.1</t>
  </si>
  <si>
    <t xml:space="preserve">Monitoring, measurement, analysis and evaluation – General</t>
  </si>
  <si>
    <t xml:space="preserve">Determine what needs to be monitored and measured, the methods, and when it is performed and evaluated, to demonstrate conformity and evaluate QMS performance and effectiveness.</t>
  </si>
  <si>
    <t xml:space="preserve">9</t>
  </si>
  <si>
    <t xml:space="preserve">9.1.2</t>
  </si>
  <si>
    <t xml:space="preserve">Customer satisfaction</t>
  </si>
  <si>
    <t xml:space="preserve">Monitor customers' perception of the degree to which their needs and expectations have been fulfilled, and determine methods for obtaining, monitoring and reviewing this information.</t>
  </si>
  <si>
    <t xml:space="preserve">9.1.3</t>
  </si>
  <si>
    <t xml:space="preserve">Analysis and evaluation</t>
  </si>
  <si>
    <t xml:space="preserve">Analyse and evaluate appropriate data and information to assess conformity, customer satisfaction, QMS performance, planning effectiveness, risk actions, external providers and improvement needs.</t>
  </si>
  <si>
    <t xml:space="preserve">9.2</t>
  </si>
  <si>
    <t xml:space="preserve">Internal audit</t>
  </si>
  <si>
    <t xml:space="preserve">Conduct internal audits at planned intervals against the organisation's own requirements and the standard; plan an audit programme, define criteria and scope, ensure objective auditors, report results and take correction.</t>
  </si>
  <si>
    <t xml:space="preserve">9.3.1</t>
  </si>
  <si>
    <t xml:space="preserve">Management review – General</t>
  </si>
  <si>
    <t xml:space="preserve">Top management reviews the QMS at planned intervals to ensure its continuing suitability, adequacy, effectiveness and alignment with strategic direction.</t>
  </si>
  <si>
    <t xml:space="preserve">9.3.2</t>
  </si>
  <si>
    <t xml:space="preserve">Management review inputs</t>
  </si>
  <si>
    <t xml:space="preserve">The review considers previous actions, changes in issues, performance and effectiveness information (customer satisfaction, objectives, process performance, nonconformities, audit results, external providers), resource adequacy, risk actions and improvement opportunities.</t>
  </si>
  <si>
    <t xml:space="preserve">9.3.3</t>
  </si>
  <si>
    <t xml:space="preserve">Management review outputs</t>
  </si>
  <si>
    <t xml:space="preserve">The outputs include decisions and actions on improvement opportunities, any need for changes to the QMS and resource needs; retain documented information as evidence.</t>
  </si>
  <si>
    <t xml:space="preserve">10.1</t>
  </si>
  <si>
    <t xml:space="preserve">Improvement – General</t>
  </si>
  <si>
    <t xml:space="preserve">Determine and select opportunities for improvement and implement necessary actions to meet requirements and enhance customer satisfaction.</t>
  </si>
  <si>
    <t xml:space="preserve">10</t>
  </si>
  <si>
    <t xml:space="preserve">10.2</t>
  </si>
  <si>
    <t xml:space="preserve">Nonconformity and corrective action</t>
  </si>
  <si>
    <t xml:space="preserve">React to nonconformities (including complaints), evaluate the need to eliminate causes, implement corrective action, review effectiveness, update risks and make changes to the QMS if necessary; retain documented information.</t>
  </si>
  <si>
    <t xml:space="preserve">10.3</t>
  </si>
  <si>
    <t xml:space="preserve">Continual improvement</t>
  </si>
  <si>
    <t xml:space="preserve">Continually improve the suitability, adequacy and effectiveness of the QMS, considering analysis, evaluation and management review outputs.</t>
  </si>
  <si>
    <t xml:space="preserve">MaturityLevel</t>
  </si>
  <si>
    <t xml:space="preserve">MaturityName</t>
  </si>
  <si>
    <t xml:space="preserve">ComplianceStatus</t>
  </si>
  <si>
    <t xml:space="preserve">ComplianceScore</t>
  </si>
  <si>
    <t xml:space="preserve">Applicability</t>
  </si>
  <si>
    <t xml:space="preserve">Applicable</t>
  </si>
  <si>
    <t xml:space="preserve">Not Applicable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</si>
</sst>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7">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s>
  <fills count="16">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9" fontId="27" fillId="5" borderId="1" xfId="0" applyFont="true" applyBorder="true" applyAlignment="true" applyProtection="false">
      <alignment horizontal="center"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5" borderId="1" xfId="0" applyFont="true" applyBorder="true" applyAlignment="true" applyProtection="false">
      <alignment horizontal="left" vertical="center" textRotation="0" wrapText="true" indent="0" shrinkToFit="false"/>
      <protection locked="true" hidden="false"/>
    </xf>
    <xf numFmtId="165" fontId="13" fillId="15"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42.7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70.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31.5" hidden="false" customHeight="true" outlineLevel="0" collapsed="false">
      <c r="B11" s="21" t="s">
        <v>37</v>
      </c>
      <c r="C11" s="22" t="s">
        <v>38</v>
      </c>
      <c r="D11" s="22"/>
      <c r="E11" s="22"/>
      <c r="F11" s="22"/>
    </row>
    <row r="12" customFormat="false" ht="31.5" hidden="false" customHeight="true" outlineLevel="0" collapsed="false">
      <c r="B12" s="21" t="s">
        <v>39</v>
      </c>
      <c r="C12" s="22" t="s">
        <v>40</v>
      </c>
      <c r="D12" s="22"/>
      <c r="E12" s="22"/>
      <c r="F12" s="22"/>
    </row>
    <row r="13" customFormat="false" ht="25.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8" customFormat="false" ht="21.75" hidden="false" customHeight="true" outlineLevel="0" collapsed="false">
      <c r="B18" s="17" t="s">
        <v>49</v>
      </c>
      <c r="C18" s="17"/>
      <c r="D18" s="17"/>
      <c r="E18" s="17"/>
      <c r="F18" s="17"/>
    </row>
    <row r="19" customFormat="false" ht="31.5" hidden="false" customHeight="true" outlineLevel="0" collapsed="false">
      <c r="B19" s="18" t="s">
        <v>50</v>
      </c>
      <c r="C19" s="18"/>
      <c r="D19" s="18"/>
      <c r="E19" s="18"/>
      <c r="F19" s="18"/>
    </row>
    <row r="20" customFormat="false" ht="18" hidden="false" customHeight="true" outlineLevel="0" collapsed="false">
      <c r="B20" s="23" t="s">
        <v>51</v>
      </c>
      <c r="C20" s="23" t="s">
        <v>52</v>
      </c>
      <c r="D20" s="23"/>
      <c r="E20" s="23"/>
      <c r="F20" s="23" t="s">
        <v>53</v>
      </c>
    </row>
    <row r="21" customFormat="false" ht="24" hidden="false" customHeight="true" outlineLevel="0" collapsed="false">
      <c r="B21" s="24" t="s">
        <v>54</v>
      </c>
      <c r="C21" s="22" t="s">
        <v>55</v>
      </c>
      <c r="D21" s="22"/>
      <c r="E21" s="22"/>
      <c r="F21" s="25" t="n">
        <v>1</v>
      </c>
    </row>
    <row r="22" customFormat="false" ht="24" hidden="false" customHeight="true" outlineLevel="0" collapsed="false">
      <c r="B22" s="26" t="s">
        <v>56</v>
      </c>
      <c r="C22" s="22" t="s">
        <v>57</v>
      </c>
      <c r="D22" s="22"/>
      <c r="E22" s="22"/>
      <c r="F22" s="25" t="n">
        <v>0.75</v>
      </c>
    </row>
    <row r="23" customFormat="false" ht="24" hidden="false" customHeight="true" outlineLevel="0" collapsed="false">
      <c r="B23" s="27" t="s">
        <v>58</v>
      </c>
      <c r="C23" s="22" t="s">
        <v>59</v>
      </c>
      <c r="D23" s="22"/>
      <c r="E23" s="22"/>
      <c r="F23" s="25" t="n">
        <v>0.5</v>
      </c>
    </row>
    <row r="24" customFormat="false" ht="24" hidden="false" customHeight="true" outlineLevel="0" collapsed="false">
      <c r="B24" s="28" t="s">
        <v>60</v>
      </c>
      <c r="C24" s="22" t="s">
        <v>61</v>
      </c>
      <c r="D24" s="22"/>
      <c r="E24" s="22"/>
      <c r="F24" s="25" t="n">
        <v>0</v>
      </c>
    </row>
    <row r="25" customFormat="false" ht="18.75" hidden="false" customHeight="true" outlineLevel="0" collapsed="false">
      <c r="B25" s="14" t="s">
        <v>62</v>
      </c>
      <c r="C25" s="14"/>
      <c r="D25" s="14"/>
      <c r="E25" s="14"/>
      <c r="F25" s="14"/>
    </row>
    <row r="27" customFormat="false" ht="21.75" hidden="false" customHeight="true" outlineLevel="0" collapsed="false">
      <c r="B27" s="17" t="s">
        <v>63</v>
      </c>
      <c r="C27" s="17"/>
      <c r="D27" s="17"/>
      <c r="E27" s="17"/>
      <c r="F27" s="17"/>
    </row>
    <row r="28" customFormat="false" ht="31.5" hidden="false" customHeight="true" outlineLevel="0" collapsed="false">
      <c r="B28" s="18" t="s">
        <v>64</v>
      </c>
      <c r="C28" s="18"/>
      <c r="D28" s="18"/>
      <c r="E28" s="18"/>
      <c r="F28" s="18"/>
    </row>
    <row r="29" customFormat="false" ht="18" hidden="false" customHeight="true" outlineLevel="0" collapsed="false">
      <c r="B29" s="23" t="s">
        <v>65</v>
      </c>
      <c r="C29" s="23" t="s">
        <v>66</v>
      </c>
      <c r="D29" s="23" t="s">
        <v>52</v>
      </c>
      <c r="E29" s="23"/>
      <c r="F29" s="23"/>
    </row>
    <row r="30" customFormat="false" ht="31.5" hidden="false" customHeight="true" outlineLevel="0" collapsed="false">
      <c r="B30" s="29" t="n">
        <v>0</v>
      </c>
      <c r="C30" s="30" t="s">
        <v>67</v>
      </c>
      <c r="D30" s="22" t="s">
        <v>68</v>
      </c>
      <c r="E30" s="22"/>
      <c r="F30" s="22"/>
    </row>
    <row r="31" customFormat="false" ht="31.5" hidden="false" customHeight="true" outlineLevel="0" collapsed="false">
      <c r="B31" s="29" t="n">
        <v>1</v>
      </c>
      <c r="C31" s="30" t="s">
        <v>69</v>
      </c>
      <c r="D31" s="22" t="s">
        <v>70</v>
      </c>
      <c r="E31" s="22"/>
      <c r="F31" s="22"/>
    </row>
    <row r="32" customFormat="false" ht="31.5" hidden="false" customHeight="true" outlineLevel="0" collapsed="false">
      <c r="B32" s="29" t="n">
        <v>2</v>
      </c>
      <c r="C32" s="30" t="s">
        <v>71</v>
      </c>
      <c r="D32" s="22" t="s">
        <v>72</v>
      </c>
      <c r="E32" s="22"/>
      <c r="F32" s="22"/>
    </row>
    <row r="33" customFormat="false" ht="31.5" hidden="false" customHeight="true" outlineLevel="0" collapsed="false">
      <c r="B33" s="29" t="n">
        <v>3</v>
      </c>
      <c r="C33" s="30" t="s">
        <v>73</v>
      </c>
      <c r="D33" s="22" t="s">
        <v>74</v>
      </c>
      <c r="E33" s="22"/>
      <c r="F33" s="22"/>
    </row>
    <row r="34" customFormat="false" ht="31.5" hidden="false" customHeight="true" outlineLevel="0" collapsed="false">
      <c r="B34" s="29" t="n">
        <v>4</v>
      </c>
      <c r="C34" s="30" t="s">
        <v>75</v>
      </c>
      <c r="D34" s="22" t="s">
        <v>76</v>
      </c>
      <c r="E34" s="22"/>
      <c r="F34" s="22"/>
    </row>
    <row r="36" customFormat="false" ht="21.75" hidden="false" customHeight="true" outlineLevel="0" collapsed="false">
      <c r="B36" s="17" t="s">
        <v>77</v>
      </c>
      <c r="C36" s="17"/>
      <c r="D36" s="17"/>
      <c r="E36" s="17"/>
      <c r="F36" s="17"/>
    </row>
    <row r="37" customFormat="false" ht="45" hidden="false" customHeight="true" outlineLevel="0" collapsed="false">
      <c r="B37" s="18" t="s">
        <v>78</v>
      </c>
      <c r="C37" s="18"/>
      <c r="D37" s="18"/>
      <c r="E37" s="18"/>
      <c r="F37" s="18"/>
    </row>
    <row r="38" customFormat="false" ht="45" hidden="false" customHeight="true" outlineLevel="0" collapsed="false">
      <c r="B38" s="18" t="s">
        <v>79</v>
      </c>
      <c r="C38" s="18"/>
      <c r="D38" s="18"/>
      <c r="E38" s="18"/>
      <c r="F38" s="18"/>
    </row>
    <row r="40" customFormat="false" ht="21.75" hidden="false" customHeight="true" outlineLevel="0" collapsed="false">
      <c r="B40" s="17" t="s">
        <v>80</v>
      </c>
      <c r="C40" s="17"/>
      <c r="D40" s="17"/>
      <c r="E40" s="17"/>
      <c r="F40" s="17"/>
    </row>
    <row r="41" customFormat="false" ht="45" hidden="false" customHeight="true" outlineLevel="0" collapsed="false">
      <c r="B41" s="18" t="s">
        <v>81</v>
      </c>
      <c r="C41" s="18"/>
      <c r="D41" s="18"/>
      <c r="E41" s="18"/>
      <c r="F41" s="18"/>
    </row>
    <row r="42" customFormat="false" ht="31.5" hidden="false" customHeight="true" outlineLevel="0" collapsed="false">
      <c r="B42" s="31" t="s">
        <v>82</v>
      </c>
      <c r="C42" s="31"/>
      <c r="D42" s="31"/>
      <c r="E42" s="31"/>
      <c r="F42" s="31"/>
    </row>
  </sheetData>
  <mergeCells count="36">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C20:E20"/>
    <mergeCell ref="C21:E21"/>
    <mergeCell ref="C22:E22"/>
    <mergeCell ref="C23:E23"/>
    <mergeCell ref="C24:E24"/>
    <mergeCell ref="B25:F25"/>
    <mergeCell ref="B27:F27"/>
    <mergeCell ref="B28:F28"/>
    <mergeCell ref="D29:F29"/>
    <mergeCell ref="D30:F30"/>
    <mergeCell ref="D31:F31"/>
    <mergeCell ref="D32:F32"/>
    <mergeCell ref="D33:F33"/>
    <mergeCell ref="D34:F34"/>
    <mergeCell ref="B36:F36"/>
    <mergeCell ref="B37:F37"/>
    <mergeCell ref="B38:F38"/>
    <mergeCell ref="B40:F40"/>
    <mergeCell ref="B41:F41"/>
    <mergeCell ref="B42:F4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83</v>
      </c>
      <c r="B1" s="15"/>
      <c r="C1" s="15"/>
      <c r="D1" s="15"/>
      <c r="E1" s="15"/>
      <c r="F1" s="15"/>
      <c r="G1" s="15"/>
      <c r="H1" s="15"/>
    </row>
    <row r="2" customFormat="false" ht="19.5" hidden="false" customHeight="true" outlineLevel="0" collapsed="false">
      <c r="A2" s="16" t="s">
        <v>84</v>
      </c>
      <c r="B2" s="16"/>
      <c r="C2" s="16"/>
      <c r="D2" s="16"/>
      <c r="E2" s="16"/>
      <c r="F2" s="16"/>
      <c r="G2" s="16"/>
      <c r="H2" s="16"/>
    </row>
    <row r="4" customFormat="false" ht="15.75" hidden="false" customHeight="true" outlineLevel="0" collapsed="false">
      <c r="B4" s="32" t="s">
        <v>85</v>
      </c>
      <c r="C4" s="32"/>
      <c r="D4" s="32" t="s">
        <v>86</v>
      </c>
      <c r="E4" s="32"/>
      <c r="F4" s="32" t="s">
        <v>87</v>
      </c>
      <c r="G4" s="32"/>
    </row>
    <row r="5" customFormat="false" ht="33.75" hidden="false" customHeight="true" outlineLevel="0" collapsed="false">
      <c r="B5" s="33" t="n">
        <f aca="false">IFERROR((SUMIFS('Clauses 4-10'!$G:$G,'Clauses 4-10'!$L:$L,"?*"))/(COUNTIF('Clauses 4-10'!$L:$L,"?*")),0)</f>
        <v>0</v>
      </c>
      <c r="C5" s="33"/>
      <c r="D5" s="34" t="n">
        <f aca="false">IFERROR((SUMIFS('Clauses 4-10'!$E:$E,'Clauses 4-10'!$L:$L,"?*"))/(COUNTIF('Clauses 4-10'!$L:$L,"?*")),0)</f>
        <v>0</v>
      </c>
      <c r="E5" s="34"/>
      <c r="F5" s="35" t="str">
        <f aca="false">TEXT((COUNTIFS('Clauses 4-10'!$L:$L,"?*",'Clauses 4-10'!$D:$D,"?*")),"0")&amp;" / "&amp;TEXT((COUNTIF('Clauses 4-10'!$L:$L,"?*")),"0")</f>
        <v>0 / 40</v>
      </c>
      <c r="G5" s="35"/>
    </row>
    <row r="6" customFormat="false" ht="15.75" hidden="false" customHeight="true" outlineLevel="0" collapsed="false">
      <c r="B6" s="36" t="s">
        <v>88</v>
      </c>
      <c r="C6" s="36"/>
      <c r="D6" s="36" t="s">
        <v>89</v>
      </c>
      <c r="E6" s="36"/>
      <c r="F6" s="36" t="s">
        <v>90</v>
      </c>
      <c r="G6" s="36"/>
    </row>
    <row r="8" customFormat="false" ht="15.75" hidden="false" customHeight="true" outlineLevel="0" collapsed="false">
      <c r="B8" s="32" t="s">
        <v>91</v>
      </c>
      <c r="C8" s="32"/>
      <c r="D8" s="32" t="s">
        <v>92</v>
      </c>
      <c r="E8" s="32"/>
      <c r="F8" s="32" t="s">
        <v>93</v>
      </c>
      <c r="G8" s="32"/>
    </row>
    <row r="9" customFormat="false" ht="33.75" hidden="false" customHeight="true" outlineLevel="0" collapsed="false">
      <c r="B9" s="37" t="n">
        <f aca="false">(COUNTIF('Clauses 4-10'!$D:$D,"Fully Conformant"))</f>
        <v>0</v>
      </c>
      <c r="C9" s="37"/>
      <c r="D9" s="37" t="n">
        <f aca="false">(COUNTIF('Clauses 4-10'!$D:$D,"Non-Conformant"))+(COUNTIF('Clauses 4-10'!$D:$D,"Partially Conformant"))</f>
        <v>0</v>
      </c>
      <c r="E9" s="37"/>
      <c r="F9" s="37" t="n">
        <f aca="false">((COUNTIF('Clauses 4-10'!$L:$L,"?*"))-(COUNTIFS('Clauses 4-10'!$L:$L,"?*",'Clauses 4-10'!$D:$D,"?*")))</f>
        <v>40</v>
      </c>
      <c r="G9" s="37"/>
    </row>
    <row r="10" customFormat="false" ht="15.75" hidden="false" customHeight="true" outlineLevel="0" collapsed="false">
      <c r="B10" s="36" t="s">
        <v>94</v>
      </c>
      <c r="C10" s="36"/>
      <c r="D10" s="36" t="s">
        <v>95</v>
      </c>
      <c r="E10" s="36"/>
      <c r="F10" s="36" t="s">
        <v>96</v>
      </c>
      <c r="G10" s="36"/>
    </row>
    <row r="12" customFormat="false" ht="21.75" hidden="false" customHeight="true" outlineLevel="0" collapsed="false">
      <c r="B12" s="17" t="s">
        <v>97</v>
      </c>
      <c r="C12" s="17"/>
      <c r="D12" s="17"/>
      <c r="E12" s="17"/>
      <c r="F12" s="17"/>
      <c r="G12" s="17"/>
    </row>
    <row r="13" customFormat="false" ht="18" hidden="false" customHeight="true" outlineLevel="0" collapsed="false">
      <c r="B13" s="38" t="s">
        <v>98</v>
      </c>
      <c r="C13" s="39" t="s">
        <v>99</v>
      </c>
      <c r="D13" s="39" t="s">
        <v>100</v>
      </c>
      <c r="E13" s="39" t="s">
        <v>101</v>
      </c>
      <c r="F13" s="39" t="s">
        <v>102</v>
      </c>
      <c r="G13" s="39" t="s">
        <v>51</v>
      </c>
    </row>
    <row r="14" customFormat="false" ht="16.5" hidden="false" customHeight="true" outlineLevel="0" collapsed="false">
      <c r="B14" s="40" t="s">
        <v>103</v>
      </c>
      <c r="C14" s="41" t="n">
        <f aca="false">COUNTIF('Clauses 4-10'!$L:$L,"4")</f>
        <v>4</v>
      </c>
      <c r="D14" s="41" t="n">
        <f aca="false">COUNTIFS('Clauses 4-10'!$L:$L,"4",'Clauses 4-10'!$D:$D,"?*")</f>
        <v>0</v>
      </c>
      <c r="E14" s="42" t="n">
        <f aca="false">IFERROR(SUMIFS('Clauses 4-10'!$E:$E,'Clauses 4-10'!$L:$L,"4")/COUNTIF('Clauses 4-10'!$L:$L,"4"),0)</f>
        <v>0</v>
      </c>
      <c r="F14" s="43" t="n">
        <f aca="false">IFERROR(SUMIFS('Clauses 4-10'!$G:$G,'Clauses 4-10'!$L:$L,"4")/COUNTIF('Clauses 4-10'!$L:$L,"4"),0)</f>
        <v>0</v>
      </c>
      <c r="G14" s="44" t="str">
        <f aca="false">IF(F14&gt;=0.8,"On track",IF(F14&gt;=0.5,"In progress","At risk"))</f>
        <v>At risk</v>
      </c>
    </row>
    <row r="15" customFormat="false" ht="16.5" hidden="false" customHeight="true" outlineLevel="0" collapsed="false">
      <c r="B15" s="40" t="s">
        <v>104</v>
      </c>
      <c r="C15" s="41" t="n">
        <f aca="false">COUNTIF('Clauses 4-10'!$L:$L,"5")</f>
        <v>4</v>
      </c>
      <c r="D15" s="41" t="n">
        <f aca="false">COUNTIFS('Clauses 4-10'!$L:$L,"5",'Clauses 4-10'!$D:$D,"?*")</f>
        <v>0</v>
      </c>
      <c r="E15" s="42" t="n">
        <f aca="false">IFERROR(SUMIFS('Clauses 4-10'!$E:$E,'Clauses 4-10'!$L:$L,"5")/COUNTIF('Clauses 4-10'!$L:$L,"5"),0)</f>
        <v>0</v>
      </c>
      <c r="F15" s="43" t="n">
        <f aca="false">IFERROR(SUMIFS('Clauses 4-10'!$G:$G,'Clauses 4-10'!$L:$L,"5")/COUNTIF('Clauses 4-10'!$L:$L,"5"),0)</f>
        <v>0</v>
      </c>
      <c r="G15" s="44" t="str">
        <f aca="false">IF(F15&gt;=0.8,"On track",IF(F15&gt;=0.5,"In progress","At risk"))</f>
        <v>At risk</v>
      </c>
    </row>
    <row r="16" customFormat="false" ht="16.5" hidden="false" customHeight="true" outlineLevel="0" collapsed="false">
      <c r="B16" s="40" t="s">
        <v>105</v>
      </c>
      <c r="C16" s="41" t="n">
        <f aca="false">COUNTIF('Clauses 4-10'!$L:$L,"6")</f>
        <v>3</v>
      </c>
      <c r="D16" s="41" t="n">
        <f aca="false">COUNTIFS('Clauses 4-10'!$L:$L,"6",'Clauses 4-10'!$D:$D,"?*")</f>
        <v>0</v>
      </c>
      <c r="E16" s="42" t="n">
        <f aca="false">IFERROR(SUMIFS('Clauses 4-10'!$E:$E,'Clauses 4-10'!$L:$L,"6")/COUNTIF('Clauses 4-10'!$L:$L,"6"),0)</f>
        <v>0</v>
      </c>
      <c r="F16" s="43" t="n">
        <f aca="false">IFERROR(SUMIFS('Clauses 4-10'!$G:$G,'Clauses 4-10'!$L:$L,"6")/COUNTIF('Clauses 4-10'!$L:$L,"6"),0)</f>
        <v>0</v>
      </c>
      <c r="G16" s="44" t="str">
        <f aca="false">IF(F16&gt;=0.8,"On track",IF(F16&gt;=0.5,"In progress","At risk"))</f>
        <v>At risk</v>
      </c>
    </row>
    <row r="17" customFormat="false" ht="16.5" hidden="false" customHeight="true" outlineLevel="0" collapsed="false">
      <c r="B17" s="40" t="s">
        <v>106</v>
      </c>
      <c r="C17" s="41" t="n">
        <f aca="false">COUNTIF('Clauses 4-10'!$L:$L,"7")</f>
        <v>12</v>
      </c>
      <c r="D17" s="41" t="n">
        <f aca="false">COUNTIFS('Clauses 4-10'!$L:$L,"7",'Clauses 4-10'!$D:$D,"?*")</f>
        <v>0</v>
      </c>
      <c r="E17" s="42" t="n">
        <f aca="false">IFERROR(SUMIFS('Clauses 4-10'!$E:$E,'Clauses 4-10'!$L:$L,"7")/COUNTIF('Clauses 4-10'!$L:$L,"7"),0)</f>
        <v>0</v>
      </c>
      <c r="F17" s="43" t="n">
        <f aca="false">IFERROR(SUMIFS('Clauses 4-10'!$G:$G,'Clauses 4-10'!$L:$L,"7")/COUNTIF('Clauses 4-10'!$L:$L,"7"),0)</f>
        <v>0</v>
      </c>
      <c r="G17" s="44" t="str">
        <f aca="false">IF(F17&gt;=0.8,"On track",IF(F17&gt;=0.5,"In progress","At risk"))</f>
        <v>At risk</v>
      </c>
    </row>
    <row r="18" customFormat="false" ht="16.5" hidden="false" customHeight="true" outlineLevel="0" collapsed="false">
      <c r="B18" s="40" t="s">
        <v>107</v>
      </c>
      <c r="C18" s="41" t="n">
        <f aca="false">COUNTIF('Clauses 4-10'!$L:$L,"8")</f>
        <v>7</v>
      </c>
      <c r="D18" s="41" t="n">
        <f aca="false">COUNTIFS('Clauses 4-10'!$L:$L,"8",'Clauses 4-10'!$D:$D,"?*")</f>
        <v>0</v>
      </c>
      <c r="E18" s="42" t="n">
        <f aca="false">IFERROR(SUMIFS('Clauses 4-10'!$E:$E,'Clauses 4-10'!$L:$L,"8")/COUNTIF('Clauses 4-10'!$L:$L,"8"),0)</f>
        <v>0</v>
      </c>
      <c r="F18" s="43" t="n">
        <f aca="false">IFERROR(SUMIFS('Clauses 4-10'!$G:$G,'Clauses 4-10'!$L:$L,"8")/COUNTIF('Clauses 4-10'!$L:$L,"8"),0)</f>
        <v>0</v>
      </c>
      <c r="G18" s="44" t="str">
        <f aca="false">IF(F18&gt;=0.8,"On track",IF(F18&gt;=0.5,"In progress","At risk"))</f>
        <v>At risk</v>
      </c>
    </row>
    <row r="19" customFormat="false" ht="16.5" hidden="false" customHeight="true" outlineLevel="0" collapsed="false">
      <c r="B19" s="40" t="s">
        <v>108</v>
      </c>
      <c r="C19" s="41" t="n">
        <f aca="false">COUNTIF('Clauses 4-10'!$L:$L,"9")</f>
        <v>7</v>
      </c>
      <c r="D19" s="41" t="n">
        <f aca="false">COUNTIFS('Clauses 4-10'!$L:$L,"9",'Clauses 4-10'!$D:$D,"?*")</f>
        <v>0</v>
      </c>
      <c r="E19" s="42" t="n">
        <f aca="false">IFERROR(SUMIFS('Clauses 4-10'!$E:$E,'Clauses 4-10'!$L:$L,"9")/COUNTIF('Clauses 4-10'!$L:$L,"9"),0)</f>
        <v>0</v>
      </c>
      <c r="F19" s="43" t="n">
        <f aca="false">IFERROR(SUMIFS('Clauses 4-10'!$G:$G,'Clauses 4-10'!$L:$L,"9")/COUNTIF('Clauses 4-10'!$L:$L,"9"),0)</f>
        <v>0</v>
      </c>
      <c r="G19" s="44" t="str">
        <f aca="false">IF(F19&gt;=0.8,"On track",IF(F19&gt;=0.5,"In progress","At risk"))</f>
        <v>At risk</v>
      </c>
    </row>
    <row r="20" customFormat="false" ht="16.5" hidden="false" customHeight="true" outlineLevel="0" collapsed="false">
      <c r="B20" s="40" t="s">
        <v>109</v>
      </c>
      <c r="C20" s="41" t="n">
        <f aca="false">COUNTIF('Clauses 4-10'!$L:$L,"10")</f>
        <v>3</v>
      </c>
      <c r="D20" s="41" t="n">
        <f aca="false">COUNTIFS('Clauses 4-10'!$L:$L,"10",'Clauses 4-10'!$D:$D,"?*")</f>
        <v>0</v>
      </c>
      <c r="E20" s="42" t="n">
        <f aca="false">IFERROR(SUMIFS('Clauses 4-10'!$E:$E,'Clauses 4-10'!$L:$L,"10")/COUNTIF('Clauses 4-10'!$L:$L,"10"),0)</f>
        <v>0</v>
      </c>
      <c r="F20" s="43" t="n">
        <f aca="false">IFERROR(SUMIFS('Clauses 4-10'!$G:$G,'Clauses 4-10'!$L:$L,"10")/COUNTIF('Clauses 4-10'!$L:$L,"10"),0)</f>
        <v>0</v>
      </c>
      <c r="G20" s="44" t="str">
        <f aca="false">IF(F20&gt;=0.8,"On track",IF(F20&gt;=0.5,"In progress","At risk"))</f>
        <v>At risk</v>
      </c>
    </row>
    <row r="21" customFormat="false" ht="16.5" hidden="false" customHeight="true" outlineLevel="0" collapsed="false">
      <c r="B21" s="45" t="s">
        <v>110</v>
      </c>
      <c r="C21" s="46" t="n">
        <f aca="false">(COUNTIF('Clauses 4-10'!$L:$L,"?*"))+0</f>
        <v>40</v>
      </c>
      <c r="D21" s="46" t="n">
        <f aca="false">(COUNTIFS('Clauses 4-10'!$L:$L,"?*",'Clauses 4-10'!$D:$D,"?*"))</f>
        <v>0</v>
      </c>
      <c r="E21" s="47" t="n">
        <f aca="false">IFERROR((SUMIFS('Clauses 4-10'!$E:$E,'Clauses 4-10'!$L:$L,"?*"))/(COUNTIF('Clauses 4-10'!$L:$L,"?*")),0)</f>
        <v>0</v>
      </c>
      <c r="F21" s="48" t="n">
        <f aca="false">IFERROR((SUMIFS('Clauses 4-10'!$G:$G,'Clauses 4-10'!$L:$L,"?*"))/(COUNTIF('Clauses 4-10'!$L:$L,"?*")),0)</f>
        <v>0</v>
      </c>
      <c r="G21" s="49" t="str">
        <f aca="false">IF(F21&gt;=0.8,"On track",IF(F21&gt;=0.5,"In progress","At risk"))</f>
        <v>At risk</v>
      </c>
    </row>
    <row r="23" customFormat="false" ht="19.5" hidden="false" customHeight="true" outlineLevel="0" collapsed="false">
      <c r="B23" s="50" t="s">
        <v>111</v>
      </c>
      <c r="C23" s="50"/>
      <c r="D23" s="50"/>
      <c r="E23" s="50" t="s">
        <v>112</v>
      </c>
      <c r="F23" s="50"/>
      <c r="G23" s="50"/>
    </row>
    <row r="24" customFormat="false" ht="15.75" hidden="false" customHeight="true" outlineLevel="0" collapsed="false">
      <c r="B24" s="51" t="s">
        <v>113</v>
      </c>
      <c r="C24" s="52" t="s">
        <v>114</v>
      </c>
      <c r="D24" s="52" t="s">
        <v>115</v>
      </c>
      <c r="E24" s="51" t="s">
        <v>116</v>
      </c>
      <c r="F24" s="52" t="s">
        <v>114</v>
      </c>
      <c r="G24" s="52" t="s">
        <v>115</v>
      </c>
    </row>
    <row r="25" customFormat="false" ht="15.75" hidden="false" customHeight="true" outlineLevel="0" collapsed="false">
      <c r="B25" s="24" t="s">
        <v>54</v>
      </c>
      <c r="C25" s="53" t="n">
        <f aca="false">(COUNTIF('Clauses 4-10'!$D:$D,"Fully Conformant"))</f>
        <v>0</v>
      </c>
      <c r="D25" s="54" t="n">
        <f aca="false">IFERROR((COUNTIF('Clauses 4-10'!$D:$D,"Fully Conformant"))/((COUNTIF('Clauses 4-10'!$L:$L,"?*"))+0),0)</f>
        <v>0</v>
      </c>
      <c r="E25" s="55" t="s">
        <v>117</v>
      </c>
      <c r="F25" s="53" t="n">
        <f aca="false">(COUNTIF('Clauses 4-10'!$E:$E,0))</f>
        <v>0</v>
      </c>
      <c r="G25" s="54" t="n">
        <f aca="false">IFERROR((COUNTIF('Clauses 4-10'!$E:$E,0))/(COUNTIF('Clauses 4-10'!$L:$L,"?*")),0)</f>
        <v>0</v>
      </c>
    </row>
    <row r="26" customFormat="false" ht="15.75" hidden="false" customHeight="true" outlineLevel="0" collapsed="false">
      <c r="B26" s="26" t="s">
        <v>56</v>
      </c>
      <c r="C26" s="53" t="n">
        <f aca="false">(COUNTIF('Clauses 4-10'!$D:$D,"Largely Conformant"))</f>
        <v>0</v>
      </c>
      <c r="D26" s="54" t="n">
        <f aca="false">IFERROR((COUNTIF('Clauses 4-10'!$D:$D,"Largely Conformant"))/((COUNTIF('Clauses 4-10'!$L:$L,"?*"))+0),0)</f>
        <v>0</v>
      </c>
      <c r="E26" s="55" t="s">
        <v>118</v>
      </c>
      <c r="F26" s="53" t="n">
        <f aca="false">(COUNTIF('Clauses 4-10'!$E:$E,1))</f>
        <v>0</v>
      </c>
      <c r="G26" s="54" t="n">
        <f aca="false">IFERROR((COUNTIF('Clauses 4-10'!$E:$E,1))/(COUNTIF('Clauses 4-10'!$L:$L,"?*")),0)</f>
        <v>0</v>
      </c>
    </row>
    <row r="27" customFormat="false" ht="15.75" hidden="false" customHeight="true" outlineLevel="0" collapsed="false">
      <c r="B27" s="27" t="s">
        <v>58</v>
      </c>
      <c r="C27" s="53" t="n">
        <f aca="false">(COUNTIF('Clauses 4-10'!$D:$D,"Partially Conformant"))</f>
        <v>0</v>
      </c>
      <c r="D27" s="54" t="n">
        <f aca="false">IFERROR((COUNTIF('Clauses 4-10'!$D:$D,"Partially Conformant"))/((COUNTIF('Clauses 4-10'!$L:$L,"?*"))+0),0)</f>
        <v>0</v>
      </c>
      <c r="E27" s="55" t="s">
        <v>119</v>
      </c>
      <c r="F27" s="53" t="n">
        <f aca="false">(COUNTIF('Clauses 4-10'!$E:$E,2))</f>
        <v>0</v>
      </c>
      <c r="G27" s="54" t="n">
        <f aca="false">IFERROR((COUNTIF('Clauses 4-10'!$E:$E,2))/(COUNTIF('Clauses 4-10'!$L:$L,"?*")),0)</f>
        <v>0</v>
      </c>
    </row>
    <row r="28" customFormat="false" ht="15.75" hidden="false" customHeight="true" outlineLevel="0" collapsed="false">
      <c r="B28" s="28" t="s">
        <v>60</v>
      </c>
      <c r="C28" s="53" t="n">
        <f aca="false">(COUNTIF('Clauses 4-10'!$D:$D,"Non-Conformant"))</f>
        <v>0</v>
      </c>
      <c r="D28" s="54" t="n">
        <f aca="false">IFERROR((COUNTIF('Clauses 4-10'!$D:$D,"Non-Conformant"))/((COUNTIF('Clauses 4-10'!$L:$L,"?*"))+0),0)</f>
        <v>0</v>
      </c>
      <c r="E28" s="55" t="s">
        <v>120</v>
      </c>
      <c r="F28" s="53" t="n">
        <f aca="false">(COUNTIF('Clauses 4-10'!$E:$E,3))</f>
        <v>0</v>
      </c>
      <c r="G28" s="54" t="n">
        <f aca="false">IFERROR((COUNTIF('Clauses 4-10'!$E:$E,3))/(COUNTIF('Clauses 4-10'!$L:$L,"?*")),0)</f>
        <v>0</v>
      </c>
    </row>
    <row r="29" customFormat="false" ht="15.75" hidden="false" customHeight="true" outlineLevel="0" collapsed="false">
      <c r="B29" s="56" t="s">
        <v>121</v>
      </c>
      <c r="C29" s="53" t="n">
        <f aca="false">((COUNTIF('Clauses 4-10'!$L:$L,"?*"))-(COUNTIFS('Clauses 4-10'!$L:$L,"?*",'Clauses 4-10'!$D:$D,"?*")))</f>
        <v>40</v>
      </c>
      <c r="D29" s="54" t="n">
        <f aca="false">IFERROR(((COUNTIF('Clauses 4-10'!$L:$L,"?*"))-(COUNTIFS('Clauses 4-10'!$L:$L,"?*",'Clauses 4-10'!$D:$D,"?*")))/((COUNTIF('Clauses 4-10'!$L:$L,"?*"))+0),0)</f>
        <v>1</v>
      </c>
      <c r="E29" s="55" t="s">
        <v>122</v>
      </c>
      <c r="F29" s="53" t="n">
        <f aca="false">(COUNTIF('Clauses 4-10'!$E:$E,4))</f>
        <v>0</v>
      </c>
      <c r="G29" s="54" t="n">
        <f aca="false">IFERROR((COUNTIF('Clauses 4-10'!$E:$E,4))/(COUNTIF('Clauses 4-10'!$L:$L,"?*")),0)</f>
        <v>0</v>
      </c>
    </row>
    <row r="31" customFormat="false" ht="15" hidden="false" customHeight="false" outlineLevel="0" collapsed="false">
      <c r="B31" s="57" t="s">
        <v>123</v>
      </c>
      <c r="C31" s="57"/>
      <c r="D31" s="57"/>
      <c r="E31" s="57"/>
      <c r="F31" s="57"/>
      <c r="G31" s="57"/>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D23"/>
    <mergeCell ref="E23:G23"/>
    <mergeCell ref="B31:G31"/>
  </mergeCells>
  <conditionalFormatting sqref="F14:F21">
    <cfRule type="colorScale" priority="2">
      <colorScale>
        <cfvo type="num" val="0"/>
        <cfvo type="num" val="0.5"/>
        <cfvo type="num" val="1"/>
        <color rgb="FFF3B4B4"/>
        <color rgb="FFF6DA9B"/>
        <color rgb="FFADD9B4"/>
      </colorScale>
    </cfRule>
  </conditionalFormatting>
  <conditionalFormatting sqref="G14:G21">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5:C29">
    <cfRule type="dataBar" priority="6">
      <dataBar showValue="1" minLength="10" maxLength="90">
        <cfvo type="num" val="0"/>
        <cfvo type="num" val="40"/>
        <color rgb="FFC4943E"/>
      </dataBar>
      <extLst>
        <ext xmlns:x14="http://schemas.microsoft.com/office/spreadsheetml/2009/9/main" uri="{B025F937-C7B1-47D3-B67F-A62EFF666E3E}">
          <x14:id>{D4FDB0A3-6640-418B-AE59-4C203D66E9A7}</x14:id>
        </ext>
      </extLst>
    </cfRule>
  </conditionalFormatting>
  <conditionalFormatting sqref="F25:F29">
    <cfRule type="dataBar" priority="7">
      <dataBar showValue="1" minLength="10" maxLength="90">
        <cfvo type="num" val="0"/>
        <cfvo type="num" val="40"/>
        <color rgb="FF1E3D5C"/>
      </dataBar>
      <extLst>
        <ext xmlns:x14="http://schemas.microsoft.com/office/spreadsheetml/2009/9/main" uri="{B025F937-C7B1-47D3-B67F-A62EFF666E3E}">
          <x14:id>{5C91BBAA-CB50-496E-AF44-63749531F56E}</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D4FDB0A3-6640-418B-AE59-4C203D66E9A7}">
            <x14:dataBar minLength="10" maxLength="90" axisPosition="none" gradient="true">
              <x14:cfvo type="num">
                <xm:f>0</xm:f>
              </x14:cfvo>
              <x14:cfvo type="num">
                <xm:f>40</xm:f>
              </x14:cfvo>
              <x14:negativeFillColor rgb="FFC4943E"/>
              <x14:axisColor rgb="FF000000"/>
            </x14:dataBar>
          </x14:cfRule>
          <xm:sqref>C25:C29</xm:sqref>
        </x14:conditionalFormatting>
        <x14:conditionalFormatting xmlns:xm="http://schemas.microsoft.com/office/excel/2006/main">
          <x14:cfRule type="dataBar" id="{5C91BBAA-CB50-496E-AF44-63749531F56E}">
            <x14:dataBar minLength="10" maxLength="90" axisPosition="none" gradient="true">
              <x14:cfvo type="num">
                <xm:f>0</xm:f>
              </x14:cfvo>
              <x14:cfvo type="num">
                <xm:f>40</xm:f>
              </x14:cfvo>
              <x14:negativeFillColor rgb="FF1E3D5C"/>
              <x14:axisColor rgb="FF000000"/>
            </x14:dataBar>
          </x14:cfRule>
          <xm:sqref>F25:F29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124</v>
      </c>
      <c r="B1" s="15"/>
      <c r="C1" s="15"/>
      <c r="D1" s="15"/>
      <c r="E1" s="15"/>
      <c r="F1" s="15"/>
      <c r="G1" s="15"/>
      <c r="H1" s="15"/>
      <c r="I1" s="15"/>
      <c r="J1" s="15"/>
      <c r="K1" s="15"/>
    </row>
    <row r="2" customFormat="false" ht="19.5" hidden="false" customHeight="true" outlineLevel="0" collapsed="false">
      <c r="A2" s="16" t="s">
        <v>125</v>
      </c>
      <c r="B2" s="16"/>
      <c r="C2" s="16"/>
      <c r="D2" s="16"/>
      <c r="E2" s="16"/>
      <c r="F2" s="16"/>
      <c r="G2" s="16"/>
      <c r="H2" s="16"/>
      <c r="I2" s="16"/>
      <c r="J2" s="16"/>
      <c r="K2" s="16"/>
    </row>
    <row r="3" customFormat="false" ht="30" hidden="false" customHeight="true" outlineLevel="0" collapsed="false">
      <c r="A3" s="58" t="s">
        <v>126</v>
      </c>
      <c r="B3" s="58" t="s">
        <v>127</v>
      </c>
      <c r="C3" s="58" t="s">
        <v>128</v>
      </c>
      <c r="D3" s="58" t="s">
        <v>37</v>
      </c>
      <c r="E3" s="58" t="s">
        <v>129</v>
      </c>
      <c r="F3" s="58" t="s">
        <v>130</v>
      </c>
      <c r="G3" s="58" t="s">
        <v>131</v>
      </c>
      <c r="H3" s="58" t="s">
        <v>41</v>
      </c>
      <c r="I3" s="58" t="s">
        <v>43</v>
      </c>
      <c r="J3" s="58" t="s">
        <v>45</v>
      </c>
      <c r="K3" s="58" t="s">
        <v>47</v>
      </c>
    </row>
    <row r="4" customFormat="false" ht="19.5" hidden="false" customHeight="true" outlineLevel="0" collapsed="false">
      <c r="A4" s="59" t="s">
        <v>103</v>
      </c>
      <c r="B4" s="59"/>
      <c r="C4" s="59"/>
      <c r="D4" s="59"/>
      <c r="E4" s="59"/>
      <c r="F4" s="59"/>
      <c r="G4" s="59"/>
      <c r="H4" s="59"/>
      <c r="I4" s="59"/>
      <c r="J4" s="59"/>
      <c r="K4" s="59"/>
    </row>
    <row r="5" customFormat="false" ht="72.75" hidden="false" customHeight="true" outlineLevel="0" collapsed="false">
      <c r="A5" s="60" t="s">
        <v>132</v>
      </c>
      <c r="B5" s="60" t="s">
        <v>133</v>
      </c>
      <c r="C5" s="61" t="s">
        <v>134</v>
      </c>
      <c r="D5" s="62"/>
      <c r="E5" s="63"/>
      <c r="F5" s="64" t="str">
        <f aca="false">IF(E5="","",IFERROR(INDEX(Lists!$B$2:$B$6,MATCH(E5,Lists!$A$2:$A$6,0)),""))</f>
        <v/>
      </c>
      <c r="G5" s="65" t="str">
        <f aca="false">IF(D5="","",IFERROR(INDEX(Lists!$E$2:$E$5,MATCH(D5,Lists!$D$2:$D$5,0)),""))</f>
        <v/>
      </c>
      <c r="H5" s="66"/>
      <c r="I5" s="66"/>
      <c r="J5" s="66"/>
      <c r="K5" s="67"/>
      <c r="L5" s="68" t="s">
        <v>135</v>
      </c>
    </row>
    <row r="6" customFormat="false" ht="46.5" hidden="false" customHeight="true" outlineLevel="0" collapsed="false">
      <c r="A6" s="60" t="s">
        <v>136</v>
      </c>
      <c r="B6" s="60" t="s">
        <v>137</v>
      </c>
      <c r="C6" s="61" t="s">
        <v>138</v>
      </c>
      <c r="D6" s="62"/>
      <c r="E6" s="63"/>
      <c r="F6" s="64" t="str">
        <f aca="false">IF(E6="","",IFERROR(INDEX(Lists!$B$2:$B$6,MATCH(E6,Lists!$A$2:$A$6,0)),""))</f>
        <v/>
      </c>
      <c r="G6" s="65" t="str">
        <f aca="false">IF(D6="","",IFERROR(INDEX(Lists!$E$2:$E$5,MATCH(D6,Lists!$D$2:$D$5,0)),""))</f>
        <v/>
      </c>
      <c r="H6" s="66"/>
      <c r="I6" s="66"/>
      <c r="J6" s="66"/>
      <c r="K6" s="67"/>
      <c r="L6" s="68" t="s">
        <v>135</v>
      </c>
    </row>
    <row r="7" customFormat="false" ht="72.75" hidden="false" customHeight="true" outlineLevel="0" collapsed="false">
      <c r="A7" s="60" t="s">
        <v>139</v>
      </c>
      <c r="B7" s="60" t="s">
        <v>140</v>
      </c>
      <c r="C7" s="61" t="s">
        <v>141</v>
      </c>
      <c r="D7" s="62"/>
      <c r="E7" s="63"/>
      <c r="F7" s="64" t="str">
        <f aca="false">IF(E7="","",IFERROR(INDEX(Lists!$B$2:$B$6,MATCH(E7,Lists!$A$2:$A$6,0)),""))</f>
        <v/>
      </c>
      <c r="G7" s="65" t="str">
        <f aca="false">IF(D7="","",IFERROR(INDEX(Lists!$E$2:$E$5,MATCH(D7,Lists!$D$2:$D$5,0)),""))</f>
        <v/>
      </c>
      <c r="H7" s="66"/>
      <c r="I7" s="66"/>
      <c r="J7" s="66"/>
      <c r="K7" s="67"/>
      <c r="L7" s="68" t="s">
        <v>135</v>
      </c>
    </row>
    <row r="8" customFormat="false" ht="72.75" hidden="false" customHeight="true" outlineLevel="0" collapsed="false">
      <c r="A8" s="60" t="s">
        <v>142</v>
      </c>
      <c r="B8" s="60" t="s">
        <v>143</v>
      </c>
      <c r="C8" s="61" t="s">
        <v>144</v>
      </c>
      <c r="D8" s="62"/>
      <c r="E8" s="63"/>
      <c r="F8" s="64" t="str">
        <f aca="false">IF(E8="","",IFERROR(INDEX(Lists!$B$2:$B$6,MATCH(E8,Lists!$A$2:$A$6,0)),""))</f>
        <v/>
      </c>
      <c r="G8" s="65" t="str">
        <f aca="false">IF(D8="","",IFERROR(INDEX(Lists!$E$2:$E$5,MATCH(D8,Lists!$D$2:$D$5,0)),""))</f>
        <v/>
      </c>
      <c r="H8" s="66"/>
      <c r="I8" s="66"/>
      <c r="J8" s="66"/>
      <c r="K8" s="67"/>
      <c r="L8" s="68" t="s">
        <v>135</v>
      </c>
    </row>
    <row r="9" customFormat="false" ht="19.5" hidden="false" customHeight="true" outlineLevel="0" collapsed="false">
      <c r="A9" s="59" t="s">
        <v>104</v>
      </c>
      <c r="B9" s="59"/>
      <c r="C9" s="59"/>
      <c r="D9" s="59"/>
      <c r="E9" s="59"/>
      <c r="F9" s="59"/>
      <c r="G9" s="59"/>
      <c r="H9" s="59"/>
      <c r="I9" s="59"/>
      <c r="J9" s="59"/>
      <c r="K9" s="59"/>
    </row>
    <row r="10" customFormat="false" ht="72.75" hidden="false" customHeight="true" outlineLevel="0" collapsed="false">
      <c r="A10" s="60" t="s">
        <v>145</v>
      </c>
      <c r="B10" s="60" t="s">
        <v>146</v>
      </c>
      <c r="C10" s="61" t="s">
        <v>147</v>
      </c>
      <c r="D10" s="62"/>
      <c r="E10" s="63"/>
      <c r="F10" s="64" t="str">
        <f aca="false">IF(E10="","",IFERROR(INDEX(Lists!$B$2:$B$6,MATCH(E10,Lists!$A$2:$A$6,0)),""))</f>
        <v/>
      </c>
      <c r="G10" s="65" t="str">
        <f aca="false">IF(D10="","",IFERROR(INDEX(Lists!$E$2:$E$5,MATCH(D10,Lists!$D$2:$D$5,0)),""))</f>
        <v/>
      </c>
      <c r="H10" s="66"/>
      <c r="I10" s="66"/>
      <c r="J10" s="66"/>
      <c r="K10" s="67"/>
      <c r="L10" s="68" t="s">
        <v>148</v>
      </c>
    </row>
    <row r="11" customFormat="false" ht="85.5" hidden="false" customHeight="true" outlineLevel="0" collapsed="false">
      <c r="A11" s="60" t="s">
        <v>149</v>
      </c>
      <c r="B11" s="60" t="s">
        <v>150</v>
      </c>
      <c r="C11" s="61" t="s">
        <v>151</v>
      </c>
      <c r="D11" s="62"/>
      <c r="E11" s="63"/>
      <c r="F11" s="64" t="str">
        <f aca="false">IF(E11="","",IFERROR(INDEX(Lists!$B$2:$B$6,MATCH(E11,Lists!$A$2:$A$6,0)),""))</f>
        <v/>
      </c>
      <c r="G11" s="65" t="str">
        <f aca="false">IF(D11="","",IFERROR(INDEX(Lists!$E$2:$E$5,MATCH(D11,Lists!$D$2:$D$5,0)),""))</f>
        <v/>
      </c>
      <c r="H11" s="66"/>
      <c r="I11" s="66"/>
      <c r="J11" s="66"/>
      <c r="K11" s="67"/>
      <c r="L11" s="68" t="s">
        <v>148</v>
      </c>
    </row>
    <row r="12" customFormat="false" ht="72.75" hidden="false" customHeight="true" outlineLevel="0" collapsed="false">
      <c r="A12" s="60" t="s">
        <v>152</v>
      </c>
      <c r="B12" s="60" t="s">
        <v>153</v>
      </c>
      <c r="C12" s="61" t="s">
        <v>154</v>
      </c>
      <c r="D12" s="62"/>
      <c r="E12" s="63"/>
      <c r="F12" s="64" t="str">
        <f aca="false">IF(E12="","",IFERROR(INDEX(Lists!$B$2:$B$6,MATCH(E12,Lists!$A$2:$A$6,0)),""))</f>
        <v/>
      </c>
      <c r="G12" s="65" t="str">
        <f aca="false">IF(D12="","",IFERROR(INDEX(Lists!$E$2:$E$5,MATCH(D12,Lists!$D$2:$D$5,0)),""))</f>
        <v/>
      </c>
      <c r="H12" s="66"/>
      <c r="I12" s="66"/>
      <c r="J12" s="66"/>
      <c r="K12" s="67"/>
      <c r="L12" s="68" t="s">
        <v>148</v>
      </c>
    </row>
    <row r="13" customFormat="false" ht="72.75" hidden="false" customHeight="true" outlineLevel="0" collapsed="false">
      <c r="A13" s="60" t="s">
        <v>155</v>
      </c>
      <c r="B13" s="60" t="s">
        <v>156</v>
      </c>
      <c r="C13" s="61" t="s">
        <v>157</v>
      </c>
      <c r="D13" s="62"/>
      <c r="E13" s="63"/>
      <c r="F13" s="64" t="str">
        <f aca="false">IF(E13="","",IFERROR(INDEX(Lists!$B$2:$B$6,MATCH(E13,Lists!$A$2:$A$6,0)),""))</f>
        <v/>
      </c>
      <c r="G13" s="65" t="str">
        <f aca="false">IF(D13="","",IFERROR(INDEX(Lists!$E$2:$E$5,MATCH(D13,Lists!$D$2:$D$5,0)),""))</f>
        <v/>
      </c>
      <c r="H13" s="66"/>
      <c r="I13" s="66"/>
      <c r="J13" s="66"/>
      <c r="K13" s="67"/>
      <c r="L13" s="68" t="s">
        <v>148</v>
      </c>
    </row>
    <row r="14" customFormat="false" ht="19.5" hidden="false" customHeight="true" outlineLevel="0" collapsed="false">
      <c r="A14" s="59" t="s">
        <v>105</v>
      </c>
      <c r="B14" s="59"/>
      <c r="C14" s="59"/>
      <c r="D14" s="59"/>
      <c r="E14" s="59"/>
      <c r="F14" s="59"/>
      <c r="G14" s="59"/>
      <c r="H14" s="59"/>
      <c r="I14" s="59"/>
      <c r="J14" s="59"/>
      <c r="K14" s="59"/>
    </row>
    <row r="15" customFormat="false" ht="85.5" hidden="false" customHeight="true" outlineLevel="0" collapsed="false">
      <c r="A15" s="60" t="s">
        <v>158</v>
      </c>
      <c r="B15" s="60" t="s">
        <v>159</v>
      </c>
      <c r="C15" s="61" t="s">
        <v>160</v>
      </c>
      <c r="D15" s="62"/>
      <c r="E15" s="63"/>
      <c r="F15" s="64" t="str">
        <f aca="false">IF(E15="","",IFERROR(INDEX(Lists!$B$2:$B$6,MATCH(E15,Lists!$A$2:$A$6,0)),""))</f>
        <v/>
      </c>
      <c r="G15" s="65" t="str">
        <f aca="false">IF(D15="","",IFERROR(INDEX(Lists!$E$2:$E$5,MATCH(D15,Lists!$D$2:$D$5,0)),""))</f>
        <v/>
      </c>
      <c r="H15" s="66"/>
      <c r="I15" s="66"/>
      <c r="J15" s="66"/>
      <c r="K15" s="67"/>
      <c r="L15" s="68" t="s">
        <v>161</v>
      </c>
    </row>
    <row r="16" customFormat="false" ht="72.75" hidden="false" customHeight="true" outlineLevel="0" collapsed="false">
      <c r="A16" s="60" t="s">
        <v>162</v>
      </c>
      <c r="B16" s="60" t="s">
        <v>163</v>
      </c>
      <c r="C16" s="61" t="s">
        <v>164</v>
      </c>
      <c r="D16" s="62"/>
      <c r="E16" s="63"/>
      <c r="F16" s="64" t="str">
        <f aca="false">IF(E16="","",IFERROR(INDEX(Lists!$B$2:$B$6,MATCH(E16,Lists!$A$2:$A$6,0)),""))</f>
        <v/>
      </c>
      <c r="G16" s="65" t="str">
        <f aca="false">IF(D16="","",IFERROR(INDEX(Lists!$E$2:$E$5,MATCH(D16,Lists!$D$2:$D$5,0)),""))</f>
        <v/>
      </c>
      <c r="H16" s="66"/>
      <c r="I16" s="66"/>
      <c r="J16" s="66"/>
      <c r="K16" s="67"/>
      <c r="L16" s="68" t="s">
        <v>161</v>
      </c>
    </row>
    <row r="17" customFormat="false" ht="72.75" hidden="false" customHeight="true" outlineLevel="0" collapsed="false">
      <c r="A17" s="60" t="s">
        <v>165</v>
      </c>
      <c r="B17" s="60" t="s">
        <v>166</v>
      </c>
      <c r="C17" s="61" t="s">
        <v>167</v>
      </c>
      <c r="D17" s="62"/>
      <c r="E17" s="63"/>
      <c r="F17" s="64" t="str">
        <f aca="false">IF(E17="","",IFERROR(INDEX(Lists!$B$2:$B$6,MATCH(E17,Lists!$A$2:$A$6,0)),""))</f>
        <v/>
      </c>
      <c r="G17" s="65" t="str">
        <f aca="false">IF(D17="","",IFERROR(INDEX(Lists!$E$2:$E$5,MATCH(D17,Lists!$D$2:$D$5,0)),""))</f>
        <v/>
      </c>
      <c r="H17" s="66"/>
      <c r="I17" s="66"/>
      <c r="J17" s="66"/>
      <c r="K17" s="67"/>
      <c r="L17" s="68" t="s">
        <v>161</v>
      </c>
    </row>
    <row r="18" customFormat="false" ht="19.5" hidden="false" customHeight="true" outlineLevel="0" collapsed="false">
      <c r="A18" s="59" t="s">
        <v>106</v>
      </c>
      <c r="B18" s="59"/>
      <c r="C18" s="59"/>
      <c r="D18" s="59"/>
      <c r="E18" s="59"/>
      <c r="F18" s="59"/>
      <c r="G18" s="59"/>
      <c r="H18" s="59"/>
      <c r="I18" s="59"/>
      <c r="J18" s="59"/>
      <c r="K18" s="59"/>
    </row>
    <row r="19" customFormat="false" ht="72.75" hidden="false" customHeight="true" outlineLevel="0" collapsed="false">
      <c r="A19" s="60" t="s">
        <v>168</v>
      </c>
      <c r="B19" s="60" t="s">
        <v>169</v>
      </c>
      <c r="C19" s="61" t="s">
        <v>170</v>
      </c>
      <c r="D19" s="62"/>
      <c r="E19" s="63"/>
      <c r="F19" s="64" t="str">
        <f aca="false">IF(E19="","",IFERROR(INDEX(Lists!$B$2:$B$6,MATCH(E19,Lists!$A$2:$A$6,0)),""))</f>
        <v/>
      </c>
      <c r="G19" s="65" t="str">
        <f aca="false">IF(D19="","",IFERROR(INDEX(Lists!$E$2:$E$5,MATCH(D19,Lists!$D$2:$D$5,0)),""))</f>
        <v/>
      </c>
      <c r="H19" s="66"/>
      <c r="I19" s="66"/>
      <c r="J19" s="66"/>
      <c r="K19" s="67"/>
      <c r="L19" s="68" t="s">
        <v>171</v>
      </c>
    </row>
    <row r="20" customFormat="false" ht="46.5" hidden="false" customHeight="true" outlineLevel="0" collapsed="false">
      <c r="A20" s="60" t="s">
        <v>172</v>
      </c>
      <c r="B20" s="60" t="s">
        <v>173</v>
      </c>
      <c r="C20" s="61" t="s">
        <v>174</v>
      </c>
      <c r="D20" s="62"/>
      <c r="E20" s="63"/>
      <c r="F20" s="64" t="str">
        <f aca="false">IF(E20="","",IFERROR(INDEX(Lists!$B$2:$B$6,MATCH(E20,Lists!$A$2:$A$6,0)),""))</f>
        <v/>
      </c>
      <c r="G20" s="65" t="str">
        <f aca="false">IF(D20="","",IFERROR(INDEX(Lists!$E$2:$E$5,MATCH(D20,Lists!$D$2:$D$5,0)),""))</f>
        <v/>
      </c>
      <c r="H20" s="66"/>
      <c r="I20" s="66"/>
      <c r="J20" s="66"/>
      <c r="K20" s="67"/>
      <c r="L20" s="68" t="s">
        <v>171</v>
      </c>
    </row>
    <row r="21" customFormat="false" ht="60" hidden="false" customHeight="true" outlineLevel="0" collapsed="false">
      <c r="A21" s="60" t="s">
        <v>175</v>
      </c>
      <c r="B21" s="60" t="s">
        <v>176</v>
      </c>
      <c r="C21" s="61" t="s">
        <v>177</v>
      </c>
      <c r="D21" s="62"/>
      <c r="E21" s="63"/>
      <c r="F21" s="64" t="str">
        <f aca="false">IF(E21="","",IFERROR(INDEX(Lists!$B$2:$B$6,MATCH(E21,Lists!$A$2:$A$6,0)),""))</f>
        <v/>
      </c>
      <c r="G21" s="65" t="str">
        <f aca="false">IF(D21="","",IFERROR(INDEX(Lists!$E$2:$E$5,MATCH(D21,Lists!$D$2:$D$5,0)),""))</f>
        <v/>
      </c>
      <c r="H21" s="66"/>
      <c r="I21" s="66"/>
      <c r="J21" s="66"/>
      <c r="K21" s="67"/>
      <c r="L21" s="68" t="s">
        <v>171</v>
      </c>
    </row>
    <row r="22" customFormat="false" ht="60" hidden="false" customHeight="true" outlineLevel="0" collapsed="false">
      <c r="A22" s="60" t="s">
        <v>178</v>
      </c>
      <c r="B22" s="60" t="s">
        <v>179</v>
      </c>
      <c r="C22" s="61" t="s">
        <v>180</v>
      </c>
      <c r="D22" s="62"/>
      <c r="E22" s="63"/>
      <c r="F22" s="64" t="str">
        <f aca="false">IF(E22="","",IFERROR(INDEX(Lists!$B$2:$B$6,MATCH(E22,Lists!$A$2:$A$6,0)),""))</f>
        <v/>
      </c>
      <c r="G22" s="65" t="str">
        <f aca="false">IF(D22="","",IFERROR(INDEX(Lists!$E$2:$E$5,MATCH(D22,Lists!$D$2:$D$5,0)),""))</f>
        <v/>
      </c>
      <c r="H22" s="66"/>
      <c r="I22" s="66"/>
      <c r="J22" s="66"/>
      <c r="K22" s="67"/>
      <c r="L22" s="68" t="s">
        <v>171</v>
      </c>
    </row>
    <row r="23" customFormat="false" ht="72.75" hidden="false" customHeight="true" outlineLevel="0" collapsed="false">
      <c r="A23" s="60" t="s">
        <v>181</v>
      </c>
      <c r="B23" s="60" t="s">
        <v>182</v>
      </c>
      <c r="C23" s="61" t="s">
        <v>183</v>
      </c>
      <c r="D23" s="62"/>
      <c r="E23" s="63"/>
      <c r="F23" s="64" t="str">
        <f aca="false">IF(E23="","",IFERROR(INDEX(Lists!$B$2:$B$6,MATCH(E23,Lists!$A$2:$A$6,0)),""))</f>
        <v/>
      </c>
      <c r="G23" s="65" t="str">
        <f aca="false">IF(D23="","",IFERROR(INDEX(Lists!$E$2:$E$5,MATCH(D23,Lists!$D$2:$D$5,0)),""))</f>
        <v/>
      </c>
      <c r="H23" s="66"/>
      <c r="I23" s="66"/>
      <c r="J23" s="66"/>
      <c r="K23" s="67"/>
      <c r="L23" s="68" t="s">
        <v>171</v>
      </c>
    </row>
    <row r="24" customFormat="false" ht="72.75" hidden="false" customHeight="true" outlineLevel="0" collapsed="false">
      <c r="A24" s="60" t="s">
        <v>184</v>
      </c>
      <c r="B24" s="60" t="s">
        <v>185</v>
      </c>
      <c r="C24" s="61" t="s">
        <v>186</v>
      </c>
      <c r="D24" s="62"/>
      <c r="E24" s="63"/>
      <c r="F24" s="64" t="str">
        <f aca="false">IF(E24="","",IFERROR(INDEX(Lists!$B$2:$B$6,MATCH(E24,Lists!$A$2:$A$6,0)),""))</f>
        <v/>
      </c>
      <c r="G24" s="65" t="str">
        <f aca="false">IF(D24="","",IFERROR(INDEX(Lists!$E$2:$E$5,MATCH(D24,Lists!$D$2:$D$5,0)),""))</f>
        <v/>
      </c>
      <c r="H24" s="66"/>
      <c r="I24" s="66"/>
      <c r="J24" s="66"/>
      <c r="K24" s="67"/>
      <c r="L24" s="68" t="s">
        <v>171</v>
      </c>
    </row>
    <row r="25" customFormat="false" ht="72.75" hidden="false" customHeight="true" outlineLevel="0" collapsed="false">
      <c r="A25" s="60" t="s">
        <v>187</v>
      </c>
      <c r="B25" s="60" t="s">
        <v>188</v>
      </c>
      <c r="C25" s="61" t="s">
        <v>189</v>
      </c>
      <c r="D25" s="62"/>
      <c r="E25" s="63"/>
      <c r="F25" s="64" t="str">
        <f aca="false">IF(E25="","",IFERROR(INDEX(Lists!$B$2:$B$6,MATCH(E25,Lists!$A$2:$A$6,0)),""))</f>
        <v/>
      </c>
      <c r="G25" s="65" t="str">
        <f aca="false">IF(D25="","",IFERROR(INDEX(Lists!$E$2:$E$5,MATCH(D25,Lists!$D$2:$D$5,0)),""))</f>
        <v/>
      </c>
      <c r="H25" s="66"/>
      <c r="I25" s="66"/>
      <c r="J25" s="66"/>
      <c r="K25" s="67"/>
      <c r="L25" s="68" t="s">
        <v>171</v>
      </c>
    </row>
    <row r="26" customFormat="false" ht="72.75" hidden="false" customHeight="true" outlineLevel="0" collapsed="false">
      <c r="A26" s="60" t="s">
        <v>190</v>
      </c>
      <c r="B26" s="60" t="s">
        <v>191</v>
      </c>
      <c r="C26" s="61" t="s">
        <v>192</v>
      </c>
      <c r="D26" s="62"/>
      <c r="E26" s="63"/>
      <c r="F26" s="64" t="str">
        <f aca="false">IF(E26="","",IFERROR(INDEX(Lists!$B$2:$B$6,MATCH(E26,Lists!$A$2:$A$6,0)),""))</f>
        <v/>
      </c>
      <c r="G26" s="65" t="str">
        <f aca="false">IF(D26="","",IFERROR(INDEX(Lists!$E$2:$E$5,MATCH(D26,Lists!$D$2:$D$5,0)),""))</f>
        <v/>
      </c>
      <c r="H26" s="66"/>
      <c r="I26" s="66"/>
      <c r="J26" s="66"/>
      <c r="K26" s="67"/>
      <c r="L26" s="68" t="s">
        <v>171</v>
      </c>
    </row>
    <row r="27" customFormat="false" ht="46.5" hidden="false" customHeight="true" outlineLevel="0" collapsed="false">
      <c r="A27" s="60" t="s">
        <v>193</v>
      </c>
      <c r="B27" s="60" t="s">
        <v>194</v>
      </c>
      <c r="C27" s="61" t="s">
        <v>195</v>
      </c>
      <c r="D27" s="62"/>
      <c r="E27" s="63"/>
      <c r="F27" s="64" t="str">
        <f aca="false">IF(E27="","",IFERROR(INDEX(Lists!$B$2:$B$6,MATCH(E27,Lists!$A$2:$A$6,0)),""))</f>
        <v/>
      </c>
      <c r="G27" s="65" t="str">
        <f aca="false">IF(D27="","",IFERROR(INDEX(Lists!$E$2:$E$5,MATCH(D27,Lists!$D$2:$D$5,0)),""))</f>
        <v/>
      </c>
      <c r="H27" s="66"/>
      <c r="I27" s="66"/>
      <c r="J27" s="66"/>
      <c r="K27" s="67"/>
      <c r="L27" s="68" t="s">
        <v>171</v>
      </c>
    </row>
    <row r="28" customFormat="false" ht="60" hidden="false" customHeight="true" outlineLevel="0" collapsed="false">
      <c r="A28" s="60" t="s">
        <v>196</v>
      </c>
      <c r="B28" s="60" t="s">
        <v>197</v>
      </c>
      <c r="C28" s="61" t="s">
        <v>198</v>
      </c>
      <c r="D28" s="62"/>
      <c r="E28" s="63"/>
      <c r="F28" s="64" t="str">
        <f aca="false">IF(E28="","",IFERROR(INDEX(Lists!$B$2:$B$6,MATCH(E28,Lists!$A$2:$A$6,0)),""))</f>
        <v/>
      </c>
      <c r="G28" s="65" t="str">
        <f aca="false">IF(D28="","",IFERROR(INDEX(Lists!$E$2:$E$5,MATCH(D28,Lists!$D$2:$D$5,0)),""))</f>
        <v/>
      </c>
      <c r="H28" s="66"/>
      <c r="I28" s="66"/>
      <c r="J28" s="66"/>
      <c r="K28" s="67"/>
      <c r="L28" s="68" t="s">
        <v>171</v>
      </c>
    </row>
    <row r="29" customFormat="false" ht="60" hidden="false" customHeight="true" outlineLevel="0" collapsed="false">
      <c r="A29" s="60" t="s">
        <v>199</v>
      </c>
      <c r="B29" s="60" t="s">
        <v>200</v>
      </c>
      <c r="C29" s="61" t="s">
        <v>201</v>
      </c>
      <c r="D29" s="62"/>
      <c r="E29" s="63"/>
      <c r="F29" s="64" t="str">
        <f aca="false">IF(E29="","",IFERROR(INDEX(Lists!$B$2:$B$6,MATCH(E29,Lists!$A$2:$A$6,0)),""))</f>
        <v/>
      </c>
      <c r="G29" s="65" t="str">
        <f aca="false">IF(D29="","",IFERROR(INDEX(Lists!$E$2:$E$5,MATCH(D29,Lists!$D$2:$D$5,0)),""))</f>
        <v/>
      </c>
      <c r="H29" s="66"/>
      <c r="I29" s="66"/>
      <c r="J29" s="66"/>
      <c r="K29" s="67"/>
      <c r="L29" s="68" t="s">
        <v>171</v>
      </c>
    </row>
    <row r="30" customFormat="false" ht="72.75" hidden="false" customHeight="true" outlineLevel="0" collapsed="false">
      <c r="A30" s="60" t="s">
        <v>202</v>
      </c>
      <c r="B30" s="60" t="s">
        <v>203</v>
      </c>
      <c r="C30" s="61" t="s">
        <v>204</v>
      </c>
      <c r="D30" s="62"/>
      <c r="E30" s="63"/>
      <c r="F30" s="64" t="str">
        <f aca="false">IF(E30="","",IFERROR(INDEX(Lists!$B$2:$B$6,MATCH(E30,Lists!$A$2:$A$6,0)),""))</f>
        <v/>
      </c>
      <c r="G30" s="65" t="str">
        <f aca="false">IF(D30="","",IFERROR(INDEX(Lists!$E$2:$E$5,MATCH(D30,Lists!$D$2:$D$5,0)),""))</f>
        <v/>
      </c>
      <c r="H30" s="66"/>
      <c r="I30" s="66"/>
      <c r="J30" s="66"/>
      <c r="K30" s="67"/>
      <c r="L30" s="68" t="s">
        <v>171</v>
      </c>
    </row>
    <row r="31" customFormat="false" ht="19.5" hidden="false" customHeight="true" outlineLevel="0" collapsed="false">
      <c r="A31" s="59" t="s">
        <v>107</v>
      </c>
      <c r="B31" s="59"/>
      <c r="C31" s="59"/>
      <c r="D31" s="59"/>
      <c r="E31" s="59"/>
      <c r="F31" s="59"/>
      <c r="G31" s="59"/>
      <c r="H31" s="59"/>
      <c r="I31" s="59"/>
      <c r="J31" s="59"/>
      <c r="K31" s="59"/>
    </row>
    <row r="32" customFormat="false" ht="72.75" hidden="false" customHeight="true" outlineLevel="0" collapsed="false">
      <c r="A32" s="60" t="s">
        <v>205</v>
      </c>
      <c r="B32" s="60" t="s">
        <v>206</v>
      </c>
      <c r="C32" s="61" t="s">
        <v>207</v>
      </c>
      <c r="D32" s="62"/>
      <c r="E32" s="63"/>
      <c r="F32" s="64" t="str">
        <f aca="false">IF(E32="","",IFERROR(INDEX(Lists!$B$2:$B$6,MATCH(E32,Lists!$A$2:$A$6,0)),""))</f>
        <v/>
      </c>
      <c r="G32" s="65" t="str">
        <f aca="false">IF(D32="","",IFERROR(INDEX(Lists!$E$2:$E$5,MATCH(D32,Lists!$D$2:$D$5,0)),""))</f>
        <v/>
      </c>
      <c r="H32" s="66"/>
      <c r="I32" s="66"/>
      <c r="J32" s="66"/>
      <c r="K32" s="67"/>
      <c r="L32" s="68" t="s">
        <v>208</v>
      </c>
    </row>
    <row r="33" customFormat="false" ht="60" hidden="false" customHeight="true" outlineLevel="0" collapsed="false">
      <c r="A33" s="60" t="s">
        <v>209</v>
      </c>
      <c r="B33" s="60" t="s">
        <v>210</v>
      </c>
      <c r="C33" s="61" t="s">
        <v>211</v>
      </c>
      <c r="D33" s="62"/>
      <c r="E33" s="63"/>
      <c r="F33" s="64" t="str">
        <f aca="false">IF(E33="","",IFERROR(INDEX(Lists!$B$2:$B$6,MATCH(E33,Lists!$A$2:$A$6,0)),""))</f>
        <v/>
      </c>
      <c r="G33" s="65" t="str">
        <f aca="false">IF(D33="","",IFERROR(INDEX(Lists!$E$2:$E$5,MATCH(D33,Lists!$D$2:$D$5,0)),""))</f>
        <v/>
      </c>
      <c r="H33" s="66"/>
      <c r="I33" s="66"/>
      <c r="J33" s="66"/>
      <c r="K33" s="67"/>
      <c r="L33" s="68" t="s">
        <v>208</v>
      </c>
    </row>
    <row r="34" customFormat="false" ht="72.75" hidden="false" customHeight="true" outlineLevel="0" collapsed="false">
      <c r="A34" s="60" t="s">
        <v>212</v>
      </c>
      <c r="B34" s="60" t="s">
        <v>213</v>
      </c>
      <c r="C34" s="61" t="s">
        <v>214</v>
      </c>
      <c r="D34" s="62"/>
      <c r="E34" s="63"/>
      <c r="F34" s="64" t="str">
        <f aca="false">IF(E34="","",IFERROR(INDEX(Lists!$B$2:$B$6,MATCH(E34,Lists!$A$2:$A$6,0)),""))</f>
        <v/>
      </c>
      <c r="G34" s="65" t="str">
        <f aca="false">IF(D34="","",IFERROR(INDEX(Lists!$E$2:$E$5,MATCH(D34,Lists!$D$2:$D$5,0)),""))</f>
        <v/>
      </c>
      <c r="H34" s="66"/>
      <c r="I34" s="66"/>
      <c r="J34" s="66"/>
      <c r="K34" s="67"/>
      <c r="L34" s="68" t="s">
        <v>208</v>
      </c>
    </row>
    <row r="35" customFormat="false" ht="72.75" hidden="false" customHeight="true" outlineLevel="0" collapsed="false">
      <c r="A35" s="60" t="s">
        <v>215</v>
      </c>
      <c r="B35" s="60" t="s">
        <v>216</v>
      </c>
      <c r="C35" s="61" t="s">
        <v>217</v>
      </c>
      <c r="D35" s="62"/>
      <c r="E35" s="63"/>
      <c r="F35" s="64" t="str">
        <f aca="false">IF(E35="","",IFERROR(INDEX(Lists!$B$2:$B$6,MATCH(E35,Lists!$A$2:$A$6,0)),""))</f>
        <v/>
      </c>
      <c r="G35" s="65" t="str">
        <f aca="false">IF(D35="","",IFERROR(INDEX(Lists!$E$2:$E$5,MATCH(D35,Lists!$D$2:$D$5,0)),""))</f>
        <v/>
      </c>
      <c r="H35" s="66"/>
      <c r="I35" s="66"/>
      <c r="J35" s="66"/>
      <c r="K35" s="67"/>
      <c r="L35" s="68" t="s">
        <v>208</v>
      </c>
    </row>
    <row r="36" customFormat="false" ht="72.75" hidden="false" customHeight="true" outlineLevel="0" collapsed="false">
      <c r="A36" s="60" t="s">
        <v>218</v>
      </c>
      <c r="B36" s="60" t="s">
        <v>219</v>
      </c>
      <c r="C36" s="61" t="s">
        <v>220</v>
      </c>
      <c r="D36" s="62"/>
      <c r="E36" s="63"/>
      <c r="F36" s="64" t="str">
        <f aca="false">IF(E36="","",IFERROR(INDEX(Lists!$B$2:$B$6,MATCH(E36,Lists!$A$2:$A$6,0)),""))</f>
        <v/>
      </c>
      <c r="G36" s="65" t="str">
        <f aca="false">IF(D36="","",IFERROR(INDEX(Lists!$E$2:$E$5,MATCH(D36,Lists!$D$2:$D$5,0)),""))</f>
        <v/>
      </c>
      <c r="H36" s="66"/>
      <c r="I36" s="66"/>
      <c r="J36" s="66"/>
      <c r="K36" s="67"/>
      <c r="L36" s="68" t="s">
        <v>208</v>
      </c>
    </row>
    <row r="37" customFormat="false" ht="72.75" hidden="false" customHeight="true" outlineLevel="0" collapsed="false">
      <c r="A37" s="60" t="s">
        <v>221</v>
      </c>
      <c r="B37" s="60" t="s">
        <v>222</v>
      </c>
      <c r="C37" s="61" t="s">
        <v>223</v>
      </c>
      <c r="D37" s="62"/>
      <c r="E37" s="63"/>
      <c r="F37" s="64" t="str">
        <f aca="false">IF(E37="","",IFERROR(INDEX(Lists!$B$2:$B$6,MATCH(E37,Lists!$A$2:$A$6,0)),""))</f>
        <v/>
      </c>
      <c r="G37" s="65" t="str">
        <f aca="false">IF(D37="","",IFERROR(INDEX(Lists!$E$2:$E$5,MATCH(D37,Lists!$D$2:$D$5,0)),""))</f>
        <v/>
      </c>
      <c r="H37" s="66"/>
      <c r="I37" s="66"/>
      <c r="J37" s="66"/>
      <c r="K37" s="67"/>
      <c r="L37" s="68" t="s">
        <v>208</v>
      </c>
    </row>
    <row r="38" customFormat="false" ht="60" hidden="false" customHeight="true" outlineLevel="0" collapsed="false">
      <c r="A38" s="60" t="s">
        <v>224</v>
      </c>
      <c r="B38" s="60" t="s">
        <v>225</v>
      </c>
      <c r="C38" s="61" t="s">
        <v>226</v>
      </c>
      <c r="D38" s="62"/>
      <c r="E38" s="63"/>
      <c r="F38" s="64" t="str">
        <f aca="false">IF(E38="","",IFERROR(INDEX(Lists!$B$2:$B$6,MATCH(E38,Lists!$A$2:$A$6,0)),""))</f>
        <v/>
      </c>
      <c r="G38" s="65" t="str">
        <f aca="false">IF(D38="","",IFERROR(INDEX(Lists!$E$2:$E$5,MATCH(D38,Lists!$D$2:$D$5,0)),""))</f>
        <v/>
      </c>
      <c r="H38" s="66"/>
      <c r="I38" s="66"/>
      <c r="J38" s="66"/>
      <c r="K38" s="67"/>
      <c r="L38" s="68" t="s">
        <v>208</v>
      </c>
    </row>
    <row r="39" customFormat="false" ht="19.5" hidden="false" customHeight="true" outlineLevel="0" collapsed="false">
      <c r="A39" s="59" t="s">
        <v>108</v>
      </c>
      <c r="B39" s="59"/>
      <c r="C39" s="59"/>
      <c r="D39" s="59"/>
      <c r="E39" s="59"/>
      <c r="F39" s="59"/>
      <c r="G39" s="59"/>
      <c r="H39" s="59"/>
      <c r="I39" s="59"/>
      <c r="J39" s="59"/>
      <c r="K39" s="59"/>
    </row>
    <row r="40" customFormat="false" ht="60" hidden="false" customHeight="true" outlineLevel="0" collapsed="false">
      <c r="A40" s="60" t="s">
        <v>227</v>
      </c>
      <c r="B40" s="60" t="s">
        <v>228</v>
      </c>
      <c r="C40" s="61" t="s">
        <v>229</v>
      </c>
      <c r="D40" s="62"/>
      <c r="E40" s="63"/>
      <c r="F40" s="64" t="str">
        <f aca="false">IF(E40="","",IFERROR(INDEX(Lists!$B$2:$B$6,MATCH(E40,Lists!$A$2:$A$6,0)),""))</f>
        <v/>
      </c>
      <c r="G40" s="65" t="str">
        <f aca="false">IF(D40="","",IFERROR(INDEX(Lists!$E$2:$E$5,MATCH(D40,Lists!$D$2:$D$5,0)),""))</f>
        <v/>
      </c>
      <c r="H40" s="66"/>
      <c r="I40" s="66"/>
      <c r="J40" s="66"/>
      <c r="K40" s="67"/>
      <c r="L40" s="68" t="s">
        <v>230</v>
      </c>
    </row>
    <row r="41" customFormat="false" ht="60" hidden="false" customHeight="true" outlineLevel="0" collapsed="false">
      <c r="A41" s="60" t="s">
        <v>231</v>
      </c>
      <c r="B41" s="60" t="s">
        <v>232</v>
      </c>
      <c r="C41" s="61" t="s">
        <v>233</v>
      </c>
      <c r="D41" s="62"/>
      <c r="E41" s="63"/>
      <c r="F41" s="64" t="str">
        <f aca="false">IF(E41="","",IFERROR(INDEX(Lists!$B$2:$B$6,MATCH(E41,Lists!$A$2:$A$6,0)),""))</f>
        <v/>
      </c>
      <c r="G41" s="65" t="str">
        <f aca="false">IF(D41="","",IFERROR(INDEX(Lists!$E$2:$E$5,MATCH(D41,Lists!$D$2:$D$5,0)),""))</f>
        <v/>
      </c>
      <c r="H41" s="66"/>
      <c r="I41" s="66"/>
      <c r="J41" s="66"/>
      <c r="K41" s="67"/>
      <c r="L41" s="68" t="s">
        <v>230</v>
      </c>
    </row>
    <row r="42" customFormat="false" ht="72.75" hidden="false" customHeight="true" outlineLevel="0" collapsed="false">
      <c r="A42" s="60" t="s">
        <v>234</v>
      </c>
      <c r="B42" s="60" t="s">
        <v>235</v>
      </c>
      <c r="C42" s="61" t="s">
        <v>236</v>
      </c>
      <c r="D42" s="62"/>
      <c r="E42" s="63"/>
      <c r="F42" s="64" t="str">
        <f aca="false">IF(E42="","",IFERROR(INDEX(Lists!$B$2:$B$6,MATCH(E42,Lists!$A$2:$A$6,0)),""))</f>
        <v/>
      </c>
      <c r="G42" s="65" t="str">
        <f aca="false">IF(D42="","",IFERROR(INDEX(Lists!$E$2:$E$5,MATCH(D42,Lists!$D$2:$D$5,0)),""))</f>
        <v/>
      </c>
      <c r="H42" s="66"/>
      <c r="I42" s="66"/>
      <c r="J42" s="66"/>
      <c r="K42" s="67"/>
      <c r="L42" s="68" t="s">
        <v>230</v>
      </c>
    </row>
    <row r="43" customFormat="false" ht="72.75" hidden="false" customHeight="true" outlineLevel="0" collapsed="false">
      <c r="A43" s="60" t="s">
        <v>237</v>
      </c>
      <c r="B43" s="60" t="s">
        <v>238</v>
      </c>
      <c r="C43" s="61" t="s">
        <v>239</v>
      </c>
      <c r="D43" s="62"/>
      <c r="E43" s="63"/>
      <c r="F43" s="64" t="str">
        <f aca="false">IF(E43="","",IFERROR(INDEX(Lists!$B$2:$B$6,MATCH(E43,Lists!$A$2:$A$6,0)),""))</f>
        <v/>
      </c>
      <c r="G43" s="65" t="str">
        <f aca="false">IF(D43="","",IFERROR(INDEX(Lists!$E$2:$E$5,MATCH(D43,Lists!$D$2:$D$5,0)),""))</f>
        <v/>
      </c>
      <c r="H43" s="66"/>
      <c r="I43" s="66"/>
      <c r="J43" s="66"/>
      <c r="K43" s="67"/>
      <c r="L43" s="68" t="s">
        <v>230</v>
      </c>
    </row>
    <row r="44" customFormat="false" ht="60" hidden="false" customHeight="true" outlineLevel="0" collapsed="false">
      <c r="A44" s="60" t="s">
        <v>240</v>
      </c>
      <c r="B44" s="60" t="s">
        <v>241</v>
      </c>
      <c r="C44" s="61" t="s">
        <v>242</v>
      </c>
      <c r="D44" s="62"/>
      <c r="E44" s="63"/>
      <c r="F44" s="64" t="str">
        <f aca="false">IF(E44="","",IFERROR(INDEX(Lists!$B$2:$B$6,MATCH(E44,Lists!$A$2:$A$6,0)),""))</f>
        <v/>
      </c>
      <c r="G44" s="65" t="str">
        <f aca="false">IF(D44="","",IFERROR(INDEX(Lists!$E$2:$E$5,MATCH(D44,Lists!$D$2:$D$5,0)),""))</f>
        <v/>
      </c>
      <c r="H44" s="66"/>
      <c r="I44" s="66"/>
      <c r="J44" s="66"/>
      <c r="K44" s="67"/>
      <c r="L44" s="68" t="s">
        <v>230</v>
      </c>
    </row>
    <row r="45" customFormat="false" ht="85.5" hidden="false" customHeight="true" outlineLevel="0" collapsed="false">
      <c r="A45" s="60" t="s">
        <v>243</v>
      </c>
      <c r="B45" s="60" t="s">
        <v>244</v>
      </c>
      <c r="C45" s="61" t="s">
        <v>245</v>
      </c>
      <c r="D45" s="62"/>
      <c r="E45" s="63"/>
      <c r="F45" s="64" t="str">
        <f aca="false">IF(E45="","",IFERROR(INDEX(Lists!$B$2:$B$6,MATCH(E45,Lists!$A$2:$A$6,0)),""))</f>
        <v/>
      </c>
      <c r="G45" s="65" t="str">
        <f aca="false">IF(D45="","",IFERROR(INDEX(Lists!$E$2:$E$5,MATCH(D45,Lists!$D$2:$D$5,0)),""))</f>
        <v/>
      </c>
      <c r="H45" s="66"/>
      <c r="I45" s="66"/>
      <c r="J45" s="66"/>
      <c r="K45" s="67"/>
      <c r="L45" s="68" t="s">
        <v>230</v>
      </c>
    </row>
    <row r="46" customFormat="false" ht="60" hidden="false" customHeight="true" outlineLevel="0" collapsed="false">
      <c r="A46" s="60" t="s">
        <v>246</v>
      </c>
      <c r="B46" s="60" t="s">
        <v>247</v>
      </c>
      <c r="C46" s="61" t="s">
        <v>248</v>
      </c>
      <c r="D46" s="62"/>
      <c r="E46" s="63"/>
      <c r="F46" s="64" t="str">
        <f aca="false">IF(E46="","",IFERROR(INDEX(Lists!$B$2:$B$6,MATCH(E46,Lists!$A$2:$A$6,0)),""))</f>
        <v/>
      </c>
      <c r="G46" s="65" t="str">
        <f aca="false">IF(D46="","",IFERROR(INDEX(Lists!$E$2:$E$5,MATCH(D46,Lists!$D$2:$D$5,0)),""))</f>
        <v/>
      </c>
      <c r="H46" s="66"/>
      <c r="I46" s="66"/>
      <c r="J46" s="66"/>
      <c r="K46" s="67"/>
      <c r="L46" s="68" t="s">
        <v>230</v>
      </c>
    </row>
    <row r="47" customFormat="false" ht="19.5" hidden="false" customHeight="true" outlineLevel="0" collapsed="false">
      <c r="A47" s="59" t="s">
        <v>109</v>
      </c>
      <c r="B47" s="59"/>
      <c r="C47" s="59"/>
      <c r="D47" s="59"/>
      <c r="E47" s="59"/>
      <c r="F47" s="59"/>
      <c r="G47" s="59"/>
      <c r="H47" s="59"/>
      <c r="I47" s="59"/>
      <c r="J47" s="59"/>
      <c r="K47" s="59"/>
    </row>
    <row r="48" customFormat="false" ht="60" hidden="false" customHeight="true" outlineLevel="0" collapsed="false">
      <c r="A48" s="60" t="s">
        <v>249</v>
      </c>
      <c r="B48" s="60" t="s">
        <v>250</v>
      </c>
      <c r="C48" s="61" t="s">
        <v>251</v>
      </c>
      <c r="D48" s="62"/>
      <c r="E48" s="63"/>
      <c r="F48" s="64" t="str">
        <f aca="false">IF(E48="","",IFERROR(INDEX(Lists!$B$2:$B$6,MATCH(E48,Lists!$A$2:$A$6,0)),""))</f>
        <v/>
      </c>
      <c r="G48" s="65" t="str">
        <f aca="false">IF(D48="","",IFERROR(INDEX(Lists!$E$2:$E$5,MATCH(D48,Lists!$D$2:$D$5,0)),""))</f>
        <v/>
      </c>
      <c r="H48" s="66"/>
      <c r="I48" s="66"/>
      <c r="J48" s="66"/>
      <c r="K48" s="67"/>
      <c r="L48" s="68" t="s">
        <v>252</v>
      </c>
    </row>
    <row r="49" customFormat="false" ht="72.75" hidden="false" customHeight="true" outlineLevel="0" collapsed="false">
      <c r="A49" s="60" t="s">
        <v>253</v>
      </c>
      <c r="B49" s="60" t="s">
        <v>254</v>
      </c>
      <c r="C49" s="61" t="s">
        <v>255</v>
      </c>
      <c r="D49" s="62"/>
      <c r="E49" s="63"/>
      <c r="F49" s="64" t="str">
        <f aca="false">IF(E49="","",IFERROR(INDEX(Lists!$B$2:$B$6,MATCH(E49,Lists!$A$2:$A$6,0)),""))</f>
        <v/>
      </c>
      <c r="G49" s="65" t="str">
        <f aca="false">IF(D49="","",IFERROR(INDEX(Lists!$E$2:$E$5,MATCH(D49,Lists!$D$2:$D$5,0)),""))</f>
        <v/>
      </c>
      <c r="H49" s="66"/>
      <c r="I49" s="66"/>
      <c r="J49" s="66"/>
      <c r="K49" s="67"/>
      <c r="L49" s="68" t="s">
        <v>252</v>
      </c>
    </row>
    <row r="50" customFormat="false" ht="60" hidden="false" customHeight="true" outlineLevel="0" collapsed="false">
      <c r="A50" s="60" t="s">
        <v>256</v>
      </c>
      <c r="B50" s="60" t="s">
        <v>257</v>
      </c>
      <c r="C50" s="61" t="s">
        <v>258</v>
      </c>
      <c r="D50" s="62"/>
      <c r="E50" s="63"/>
      <c r="F50" s="64" t="str">
        <f aca="false">IF(E50="","",IFERROR(INDEX(Lists!$B$2:$B$6,MATCH(E50,Lists!$A$2:$A$6,0)),""))</f>
        <v/>
      </c>
      <c r="G50" s="65" t="str">
        <f aca="false">IF(D50="","",IFERROR(INDEX(Lists!$E$2:$E$5,MATCH(D50,Lists!$D$2:$D$5,0)),""))</f>
        <v/>
      </c>
      <c r="H50" s="66"/>
      <c r="I50" s="66"/>
      <c r="J50" s="66"/>
      <c r="K50" s="67"/>
      <c r="L50" s="68" t="s">
        <v>252</v>
      </c>
    </row>
  </sheetData>
  <mergeCells count="9">
    <mergeCell ref="A1:K1"/>
    <mergeCell ref="A2:K2"/>
    <mergeCell ref="A4:K4"/>
    <mergeCell ref="A9:K9"/>
    <mergeCell ref="A14:K14"/>
    <mergeCell ref="A18:K18"/>
    <mergeCell ref="A31:K31"/>
    <mergeCell ref="A39:K39"/>
    <mergeCell ref="A47:K47"/>
  </mergeCells>
  <conditionalFormatting sqref="D4:D50">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50">
    <cfRule type="colorScale" priority="8">
      <colorScale>
        <cfvo type="num" val="0"/>
        <cfvo type="num" val="0.5"/>
        <cfvo type="num" val="1"/>
        <color rgb="FFF6DEDE"/>
        <color rgb="FFFBEECB"/>
        <color rgb="FFD8ECDB"/>
      </colorScale>
    </cfRule>
  </conditionalFormatting>
  <conditionalFormatting sqref="E4:E50">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3 E15:E17 E19:E30 E32:E38 E40:E46 E48:E50" type="list">
      <formula1>Lists!$A$2:$A$6</formula1>
      <formula2>0</formula2>
    </dataValidation>
    <dataValidation allowBlank="true" errorStyle="stop" operator="between" showDropDown="false" showErrorMessage="false" showInputMessage="false" sqref="D5:D8 D10:D13 D15:D17 D19:D30 D32:D38 D40:D46 D48:D50"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259</v>
      </c>
      <c r="B1" s="0" t="s">
        <v>260</v>
      </c>
      <c r="D1" s="0" t="s">
        <v>261</v>
      </c>
      <c r="E1" s="0" t="s">
        <v>262</v>
      </c>
      <c r="F1" s="0" t="s">
        <v>263</v>
      </c>
    </row>
    <row r="2" customFormat="false" ht="15" hidden="false" customHeight="false" outlineLevel="0" collapsed="false">
      <c r="A2" s="0" t="n">
        <v>0</v>
      </c>
      <c r="B2" s="0" t="s">
        <v>67</v>
      </c>
      <c r="D2" s="0" t="s">
        <v>54</v>
      </c>
      <c r="E2" s="0" t="n">
        <v>1</v>
      </c>
      <c r="F2" s="0" t="s">
        <v>264</v>
      </c>
    </row>
    <row r="3" customFormat="false" ht="15" hidden="false" customHeight="false" outlineLevel="0" collapsed="false">
      <c r="A3" s="0" t="n">
        <v>1</v>
      </c>
      <c r="B3" s="0" t="s">
        <v>69</v>
      </c>
      <c r="D3" s="0" t="s">
        <v>56</v>
      </c>
      <c r="E3" s="0" t="n">
        <v>0.75</v>
      </c>
      <c r="F3" s="0" t="s">
        <v>265</v>
      </c>
    </row>
    <row r="4" customFormat="false" ht="15" hidden="false" customHeight="false" outlineLevel="0" collapsed="false">
      <c r="A4" s="0" t="n">
        <v>2</v>
      </c>
      <c r="B4" s="0" t="s">
        <v>71</v>
      </c>
      <c r="D4" s="0" t="s">
        <v>58</v>
      </c>
      <c r="E4" s="0" t="n">
        <v>0.5</v>
      </c>
    </row>
    <row r="5" customFormat="false" ht="15" hidden="false" customHeight="false" outlineLevel="0" collapsed="false">
      <c r="A5" s="0" t="n">
        <v>3</v>
      </c>
      <c r="B5" s="0" t="s">
        <v>73</v>
      </c>
      <c r="D5" s="0" t="s">
        <v>60</v>
      </c>
      <c r="E5" s="0" t="n">
        <v>0</v>
      </c>
    </row>
    <row r="6" customFormat="false" ht="15" hidden="false" customHeight="false" outlineLevel="0" collapsed="false">
      <c r="A6" s="0" t="n">
        <v>4</v>
      </c>
      <c r="B6" s="0"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2026-08-01T11:12:37Z</dcterms:created>
  <dc:creator>Risk Professionals (RiskProfs)</dc:creator>
  <dc:description/>
  <dc:language>en-US</dc:language>
  <cp:lastModifiedBy/>
  <dcterms:modified xsi:type="dcterms:W3CDTF">2026-08-01T11:12:38Z</dcterms:modified>
  <cp:revision>0</cp:revision>
  <dc:subject/>
  <dc:title>ISO 9001:2015 Quality Management System – Compliance Self-Assessment</dc:title>
</cp:coreProperties>
</file>

<file path=docProps/custom.xml><?xml version="1.0" encoding="utf-8"?>
<Properties xmlns="http://schemas.openxmlformats.org/officeDocument/2006/custom-properties" xmlns:vt="http://schemas.openxmlformats.org/officeDocument/2006/docPropsVTypes"/>
</file>